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Z:\Pricing\DUoS\April 2023\Published\"/>
    </mc:Choice>
  </mc:AlternateContent>
  <xr:revisionPtr revIDLastSave="0" documentId="13_ncr:1_{99EB49DC-E311-42FC-BBE2-0E99141A22B8}" xr6:coauthVersionLast="47" xr6:coauthVersionMax="47" xr10:uidLastSave="{00000000-0000-0000-0000-000000000000}"/>
  <bookViews>
    <workbookView xWindow="-120" yWindow="-120" windowWidth="29040" windowHeight="15840" tabRatio="810" xr2:uid="{CE81040E-D33D-4B85-8269-2AA2F2DFC5AC}"/>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 r:id="rId16"/>
  </externalReferences>
  <definedNames>
    <definedName name="_xlnm._FilterDatabase" localSheetId="2" hidden="1">'Annex 2 EHV charges'!$A$10:$P$153</definedName>
    <definedName name="_xlnm._FilterDatabase" localSheetId="6" hidden="1">'Annex 4 LDNO charges'!$A$13:$J$203</definedName>
    <definedName name="_xlnm._FilterDatabase" localSheetId="10" hidden="1">'Nodal prices'!$A$1:$D$642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LLFs'!$A$2:$F$175</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LLFs'!$A$3:$F$175</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4" i="14" l="1"/>
  <c r="I253" i="14"/>
  <c r="I252" i="14"/>
  <c r="I251" i="14"/>
  <c r="I250" i="14"/>
  <c r="I249" i="14"/>
  <c r="I248" i="14"/>
  <c r="I247" i="14"/>
  <c r="I246" i="14"/>
  <c r="I245" i="14"/>
  <c r="I244" i="14"/>
  <c r="I243" i="14"/>
  <c r="I242" i="14"/>
  <c r="I241" i="14"/>
  <c r="I240" i="14"/>
  <c r="I239" i="14"/>
  <c r="I238" i="14"/>
  <c r="I237" i="14"/>
  <c r="I236" i="14"/>
  <c r="I235" i="14"/>
  <c r="I234" i="14"/>
  <c r="I233" i="14"/>
  <c r="I232" i="14"/>
  <c r="I231" i="14"/>
  <c r="I230" i="14"/>
  <c r="I229" i="14"/>
  <c r="I228" i="14"/>
  <c r="I227" i="14"/>
  <c r="I226" i="14"/>
  <c r="I225" i="14"/>
  <c r="I224" i="14"/>
  <c r="I223" i="14"/>
  <c r="I222" i="14"/>
  <c r="I221" i="14"/>
  <c r="I220" i="14"/>
  <c r="I219" i="14"/>
  <c r="I218" i="14"/>
  <c r="I217" i="14"/>
  <c r="I216" i="14"/>
  <c r="I215" i="14"/>
  <c r="I214" i="14"/>
  <c r="I213" i="14"/>
  <c r="I212" i="14"/>
  <c r="I211" i="14"/>
  <c r="I210" i="14"/>
  <c r="I209" i="14"/>
  <c r="I208" i="14"/>
  <c r="I207" i="14"/>
  <c r="I206" i="14"/>
  <c r="I205" i="14"/>
  <c r="I204" i="14"/>
  <c r="I203" i="14"/>
  <c r="I202" i="14"/>
  <c r="I201" i="14"/>
  <c r="I200" i="14"/>
  <c r="I199" i="14"/>
  <c r="I198" i="14"/>
  <c r="I197" i="14"/>
  <c r="I196" i="14"/>
  <c r="I195" i="14"/>
  <c r="I194" i="14"/>
  <c r="I193" i="14"/>
  <c r="I192" i="14"/>
  <c r="I191" i="14"/>
  <c r="I190" i="14"/>
  <c r="I189" i="14"/>
  <c r="I188" i="14"/>
  <c r="I187" i="14"/>
  <c r="I186" i="14"/>
  <c r="I185" i="14"/>
  <c r="I184" i="14"/>
  <c r="I183" i="14"/>
  <c r="I182" i="14"/>
  <c r="I181" i="14"/>
  <c r="I180" i="14"/>
  <c r="I179" i="14"/>
  <c r="I178" i="14"/>
  <c r="I177" i="14"/>
  <c r="I176" i="14"/>
  <c r="I175" i="14"/>
  <c r="I174" i="14"/>
  <c r="I173" i="14"/>
  <c r="I172" i="14"/>
  <c r="I171" i="14"/>
  <c r="I170" i="14"/>
  <c r="I169" i="14"/>
  <c r="I168" i="14"/>
  <c r="I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D142" i="24" l="1"/>
  <c r="D121" i="24"/>
  <c r="D100" i="24"/>
  <c r="A2" i="24" l="1"/>
  <c r="D26" i="24"/>
  <c r="D37" i="24"/>
  <c r="F123" i="12" l="1"/>
  <c r="C123" i="12"/>
  <c r="D79" i="24" l="1"/>
  <c r="D58" i="24"/>
  <c r="T10" i="15" l="1"/>
  <c r="S10" i="15"/>
  <c r="R10" i="15"/>
  <c r="Q10" i="15"/>
  <c r="P10" i="15"/>
  <c r="O10" i="15"/>
  <c r="N10" i="15"/>
  <c r="M10" i="15"/>
  <c r="A2" i="26"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B89" i="14"/>
  <c r="C89" i="14"/>
  <c r="D89" i="14"/>
  <c r="D91" i="13"/>
  <c r="B91" i="13"/>
  <c r="A92" i="13" a="1"/>
  <c r="A92" i="13" s="1"/>
  <c r="C92" i="13" l="1"/>
  <c r="G92" i="13"/>
  <c r="E92" i="13"/>
  <c r="F92" i="13"/>
  <c r="H92" i="13"/>
  <c r="B92" i="13"/>
  <c r="D92" i="13"/>
  <c r="A93" i="13" a="1"/>
  <c r="A93" i="13" s="1"/>
  <c r="F93" i="13" l="1"/>
  <c r="H93" i="13"/>
  <c r="G93" i="13"/>
  <c r="E93" i="13"/>
  <c r="D93" i="13"/>
  <c r="C93" i="13"/>
  <c r="B93" i="13"/>
  <c r="A94" i="13" a="1"/>
  <c r="A94" i="13" s="1"/>
  <c r="E94" i="13" l="1"/>
  <c r="G94" i="13"/>
  <c r="H94" i="13"/>
  <c r="F94" i="13"/>
  <c r="D94" i="13"/>
  <c r="C94" i="13"/>
  <c r="B94" i="13"/>
  <c r="A95" i="13" a="1"/>
  <c r="A95" i="13" s="1"/>
  <c r="D95" i="13" l="1"/>
  <c r="G95" i="13"/>
  <c r="E95" i="13"/>
  <c r="H95" i="13"/>
  <c r="F95" i="13"/>
  <c r="C95" i="13"/>
  <c r="B95" i="13"/>
  <c r="A96" i="13" a="1"/>
  <c r="A96" i="13" s="1"/>
  <c r="H96" i="13" l="1"/>
  <c r="E96" i="13"/>
  <c r="F96" i="13"/>
  <c r="G96" i="13"/>
  <c r="D96" i="13"/>
  <c r="B96" i="13"/>
  <c r="C96" i="13"/>
  <c r="A97" i="13" a="1"/>
  <c r="A97" i="13" s="1"/>
  <c r="C97" i="13" l="1"/>
  <c r="E97" i="13"/>
  <c r="G97" i="13"/>
  <c r="H97" i="13"/>
  <c r="F97" i="13"/>
  <c r="D97" i="13"/>
  <c r="B97" i="13"/>
  <c r="A98" i="13" a="1"/>
  <c r="A98" i="13" s="1"/>
  <c r="G98" i="13" l="1"/>
  <c r="H98" i="13"/>
  <c r="E98" i="13"/>
  <c r="F98" i="13"/>
  <c r="D98" i="13"/>
  <c r="C98" i="13"/>
  <c r="B98" i="13"/>
  <c r="A99" i="13" a="1"/>
  <c r="A99" i="13" s="1"/>
  <c r="D99" i="13" l="1"/>
  <c r="E99" i="13"/>
  <c r="G99" i="13"/>
  <c r="F99" i="13"/>
  <c r="H99" i="13"/>
  <c r="C99" i="13"/>
  <c r="B99" i="13"/>
  <c r="A100" i="13" a="1"/>
  <c r="A100" i="13" s="1"/>
  <c r="E100" i="13" l="1"/>
  <c r="G100" i="13"/>
  <c r="F100" i="13"/>
  <c r="H100" i="13"/>
  <c r="A101" i="13" a="1"/>
  <c r="A101" i="13" s="1"/>
  <c r="D100" i="13"/>
  <c r="C100" i="13"/>
  <c r="B100" i="13"/>
  <c r="G101" i="13" l="1"/>
  <c r="F101" i="13"/>
  <c r="E101" i="13"/>
  <c r="H101" i="13"/>
  <c r="A102" i="13" a="1"/>
  <c r="A102" i="13" s="1"/>
  <c r="C101" i="13"/>
  <c r="D101" i="13"/>
  <c r="B101" i="13"/>
  <c r="F102" i="13" l="1"/>
  <c r="G102" i="13"/>
  <c r="H102" i="13"/>
  <c r="E102" i="13"/>
  <c r="C102" i="13"/>
  <c r="B102" i="13"/>
  <c r="D102" i="13"/>
  <c r="A103" i="13" a="1"/>
  <c r="A103" i="13" s="1"/>
  <c r="E103" i="13" l="1"/>
  <c r="H103" i="13"/>
  <c r="G103" i="13"/>
  <c r="F103" i="13"/>
  <c r="B103" i="13"/>
  <c r="D103" i="13"/>
  <c r="A104" i="13" a="1"/>
  <c r="A104" i="13" s="1"/>
  <c r="C103" i="13"/>
  <c r="D104" i="13" l="1"/>
  <c r="G104" i="13"/>
  <c r="E104" i="13"/>
  <c r="H104" i="13"/>
  <c r="F104" i="13"/>
  <c r="C104" i="13"/>
  <c r="B104" i="13"/>
  <c r="A105" i="13" a="1"/>
  <c r="A105" i="13" s="1"/>
  <c r="H105" i="13" l="1"/>
  <c r="G105" i="13"/>
  <c r="E105" i="13"/>
  <c r="F105" i="13"/>
  <c r="A106" i="13" a="1"/>
  <c r="A106" i="13" s="1"/>
  <c r="D105" i="13"/>
  <c r="C105" i="13"/>
  <c r="B105" i="13"/>
  <c r="D106" i="13" l="1"/>
  <c r="E106" i="13"/>
  <c r="H106" i="13"/>
  <c r="G106" i="13"/>
  <c r="F106" i="13"/>
  <c r="C106" i="13"/>
  <c r="B106" i="13"/>
  <c r="A107" i="13" a="1"/>
  <c r="A107" i="13" s="1"/>
  <c r="G107" i="13" l="1"/>
  <c r="H107" i="13"/>
  <c r="E107" i="13"/>
  <c r="F107" i="13"/>
  <c r="A108" i="13" a="1"/>
  <c r="A108" i="13" s="1"/>
  <c r="D107" i="13"/>
  <c r="B107" i="13"/>
  <c r="C107" i="13"/>
  <c r="H108" i="13" l="1"/>
  <c r="G108" i="13"/>
  <c r="E108" i="13"/>
  <c r="F108" i="13"/>
  <c r="C108" i="13"/>
  <c r="D108" i="13"/>
  <c r="B108" i="13"/>
  <c r="A109" i="13" a="1"/>
  <c r="A109" i="13" s="1"/>
  <c r="E109" i="13" l="1"/>
  <c r="G109" i="13"/>
  <c r="F109" i="13"/>
  <c r="H109" i="13"/>
  <c r="C109" i="13"/>
  <c r="B109" i="13"/>
  <c r="D109" i="13"/>
  <c r="A110" i="13" a="1"/>
  <c r="A110" i="13" s="1"/>
  <c r="G110" i="13" l="1"/>
  <c r="E110" i="13"/>
  <c r="F110" i="13"/>
  <c r="H110" i="13"/>
  <c r="D110" i="13"/>
  <c r="C110" i="13"/>
  <c r="B110" i="13"/>
  <c r="A111" i="13" a="1"/>
  <c r="A111" i="13" s="1"/>
  <c r="D111" i="13" l="1"/>
  <c r="F111" i="13"/>
  <c r="G111" i="13"/>
  <c r="H111" i="13"/>
  <c r="E111" i="13"/>
  <c r="C111" i="13"/>
  <c r="B111" i="13"/>
  <c r="A112" i="13" a="1"/>
  <c r="A112" i="13" s="1"/>
  <c r="E112" i="13" l="1"/>
  <c r="G112" i="13"/>
  <c r="F112" i="13"/>
  <c r="H112" i="13"/>
  <c r="D112" i="13"/>
  <c r="C112" i="13"/>
  <c r="B112" i="13"/>
  <c r="A113" i="13" a="1"/>
  <c r="A113" i="13" s="1"/>
  <c r="D113" i="13" l="1"/>
  <c r="G113" i="13"/>
  <c r="E113" i="13"/>
  <c r="H113" i="13"/>
  <c r="F113" i="13"/>
  <c r="C113" i="13"/>
  <c r="B113" i="13"/>
  <c r="A114" i="13" a="1"/>
  <c r="A114" i="13" s="1"/>
  <c r="D114" i="13" l="1"/>
  <c r="H114" i="13"/>
  <c r="F114" i="13"/>
  <c r="E114" i="13"/>
  <c r="G114" i="13"/>
  <c r="C114" i="13"/>
  <c r="B114" i="13"/>
  <c r="A115" i="13" a="1"/>
  <c r="A115" i="13" s="1"/>
  <c r="E115" i="13" l="1"/>
  <c r="H115" i="13"/>
  <c r="F115" i="13"/>
  <c r="G115" i="13"/>
  <c r="C115" i="13"/>
  <c r="B115" i="13"/>
  <c r="D115" i="13"/>
  <c r="A116" i="13" a="1"/>
  <c r="A116" i="13" s="1"/>
  <c r="G116" i="13" l="1"/>
  <c r="H116" i="13"/>
  <c r="E116" i="13"/>
  <c r="F116" i="13"/>
  <c r="A117" i="13" a="1"/>
  <c r="A117" i="13" s="1"/>
  <c r="D116" i="13"/>
  <c r="C116" i="13"/>
  <c r="B116" i="13"/>
  <c r="H117" i="13" l="1"/>
  <c r="G117" i="13"/>
  <c r="E117" i="13"/>
  <c r="F117" i="13"/>
  <c r="D117" i="13"/>
  <c r="B117" i="13"/>
  <c r="C117" i="13"/>
  <c r="A118" i="13" a="1"/>
  <c r="A118" i="13" s="1"/>
  <c r="E118" i="13" l="1"/>
  <c r="G118" i="13"/>
  <c r="F118" i="13"/>
  <c r="H118" i="13"/>
  <c r="A119" i="13" a="1"/>
  <c r="A119" i="13" s="1"/>
  <c r="C118" i="13"/>
  <c r="B118" i="13"/>
  <c r="D118" i="13"/>
  <c r="A120" i="13" l="1" a="1"/>
  <c r="A120" i="13" s="1"/>
  <c r="D120" i="13" s="1"/>
  <c r="G119" i="13"/>
  <c r="F119" i="13"/>
  <c r="H119" i="13"/>
  <c r="E119" i="13"/>
  <c r="C119" i="13"/>
  <c r="B119" i="13"/>
  <c r="D119" i="13"/>
  <c r="A121" i="13" l="1" a="1"/>
  <c r="A121" i="13" s="1"/>
  <c r="C121" i="13" s="1"/>
  <c r="F120" i="13"/>
  <c r="E120" i="13"/>
  <c r="G120" i="13"/>
  <c r="H120" i="13"/>
  <c r="C120" i="13"/>
  <c r="B120" i="13"/>
  <c r="B121" i="13" l="1"/>
  <c r="A122" i="13" a="1"/>
  <c r="A122" i="13" s="1"/>
  <c r="D121" i="13"/>
  <c r="E121" i="13"/>
  <c r="H121" i="13"/>
  <c r="F121" i="13"/>
  <c r="G121" i="13"/>
  <c r="G122" i="13" l="1"/>
  <c r="E122" i="13"/>
  <c r="F122" i="13"/>
  <c r="H122" i="13"/>
  <c r="A123" i="13" a="1"/>
  <c r="A123" i="13" s="1"/>
  <c r="D123" i="13" s="1"/>
  <c r="C122" i="13"/>
  <c r="D122" i="13"/>
  <c r="B122" i="13"/>
  <c r="A124" i="13" l="1" a="1"/>
  <c r="A124" i="13" s="1"/>
  <c r="B124" i="13" s="1"/>
  <c r="H123" i="13"/>
  <c r="E123" i="13"/>
  <c r="G123" i="13"/>
  <c r="F123" i="13"/>
  <c r="C123" i="13"/>
  <c r="B123" i="13"/>
  <c r="A125" i="13" l="1" a="1"/>
  <c r="A125" i="13" s="1"/>
  <c r="D124" i="13"/>
  <c r="C124" i="13"/>
  <c r="E124" i="13"/>
  <c r="G124" i="13"/>
  <c r="H124" i="13"/>
  <c r="F124" i="13"/>
  <c r="G125" i="13" l="1"/>
  <c r="H125" i="13"/>
  <c r="F125" i="13"/>
  <c r="E125" i="13"/>
  <c r="A126" i="13" a="1"/>
  <c r="A126" i="13" s="1"/>
  <c r="D126" i="13" s="1"/>
  <c r="D125" i="13"/>
  <c r="C125" i="13"/>
  <c r="B125" i="13"/>
  <c r="G126" i="13" l="1"/>
  <c r="E126" i="13"/>
  <c r="F126" i="13"/>
  <c r="H126" i="13"/>
  <c r="B126" i="13"/>
  <c r="C126" i="13"/>
  <c r="A127" i="13" a="1"/>
  <c r="A127" i="13" s="1"/>
  <c r="A128" i="13" s="1" a="1"/>
  <c r="A128" i="13" s="1"/>
  <c r="G128" i="13" l="1"/>
  <c r="H128" i="13"/>
  <c r="E128" i="13"/>
  <c r="F128" i="13"/>
  <c r="E127" i="13"/>
  <c r="G127" i="13"/>
  <c r="F127" i="13"/>
  <c r="H127" i="13"/>
  <c r="D127" i="13"/>
  <c r="C127" i="13"/>
  <c r="B127" i="13"/>
  <c r="C128" i="13"/>
  <c r="D128" i="13"/>
  <c r="A129" i="13" a="1"/>
  <c r="A129" i="13" s="1"/>
  <c r="B128" i="13"/>
  <c r="F129" i="13" l="1"/>
  <c r="H129" i="13"/>
  <c r="E129" i="13"/>
  <c r="G129" i="13"/>
  <c r="D129" i="13"/>
  <c r="C129" i="13"/>
  <c r="A130" i="13" a="1"/>
  <c r="A130" i="13" s="1"/>
  <c r="B129" i="13"/>
  <c r="E130" i="13" l="1"/>
  <c r="H130" i="13"/>
  <c r="G130" i="13"/>
  <c r="F130" i="13"/>
  <c r="C130" i="13"/>
  <c r="D130" i="13"/>
  <c r="A131" i="13" a="1"/>
  <c r="A131" i="13" s="1"/>
  <c r="B130" i="13"/>
  <c r="G131" i="13" l="1"/>
  <c r="E131" i="13"/>
  <c r="H131" i="13"/>
  <c r="F131" i="13"/>
  <c r="C131" i="13"/>
  <c r="D131" i="13"/>
  <c r="A132" i="13" a="1"/>
  <c r="A132" i="13" s="1"/>
  <c r="B131" i="13"/>
  <c r="H132" i="13" l="1"/>
  <c r="F132" i="13"/>
  <c r="E132" i="13"/>
  <c r="G132" i="13"/>
  <c r="C132" i="13"/>
  <c r="D132" i="13"/>
  <c r="A133" i="13" a="1"/>
  <c r="A133" i="13" s="1"/>
  <c r="B132" i="13"/>
  <c r="E133" i="13" l="1"/>
  <c r="F133" i="13"/>
  <c r="G133" i="13"/>
  <c r="H133" i="13"/>
  <c r="C133" i="13"/>
  <c r="D133" i="13"/>
  <c r="A134" i="13" a="1"/>
  <c r="A134" i="13" s="1"/>
  <c r="B133" i="13"/>
  <c r="G134" i="13" l="1"/>
  <c r="H134" i="13"/>
  <c r="E134" i="13"/>
  <c r="F134" i="13"/>
  <c r="C134" i="13"/>
  <c r="D134" i="13"/>
  <c r="A135" i="13" a="1"/>
  <c r="A135" i="13" s="1"/>
  <c r="B134" i="13"/>
  <c r="F135" i="13" l="1"/>
  <c r="H135" i="13"/>
  <c r="E135" i="13"/>
  <c r="G135" i="13"/>
  <c r="C135" i="13"/>
  <c r="D135" i="13"/>
  <c r="A136" i="13" a="1"/>
  <c r="A136" i="13" s="1"/>
  <c r="B135" i="13"/>
  <c r="E136" i="13" l="1"/>
  <c r="G136" i="13"/>
  <c r="H136" i="13"/>
  <c r="F136" i="13"/>
  <c r="C136" i="13"/>
  <c r="D136" i="13"/>
  <c r="A137" i="13" a="1"/>
  <c r="A137" i="13" s="1"/>
  <c r="B136" i="13"/>
  <c r="G137" i="13" l="1"/>
  <c r="F137" i="13"/>
  <c r="H137" i="13"/>
  <c r="E137" i="13"/>
  <c r="C137" i="13"/>
  <c r="D137" i="13"/>
  <c r="A138" i="13" a="1"/>
  <c r="A138" i="13" s="1"/>
  <c r="B137" i="13"/>
  <c r="F138" i="13" l="1"/>
  <c r="G138" i="13"/>
  <c r="E138" i="13"/>
  <c r="H138" i="13"/>
  <c r="C138" i="13"/>
  <c r="D138" i="13"/>
  <c r="A139" i="13" a="1"/>
  <c r="A139" i="13" s="1"/>
  <c r="B138" i="13"/>
  <c r="E139" i="13" l="1"/>
  <c r="G139" i="13"/>
  <c r="F139" i="13"/>
  <c r="H139" i="13"/>
  <c r="C139" i="13"/>
  <c r="D139" i="13"/>
  <c r="A140" i="13" a="1"/>
  <c r="A140" i="13" s="1"/>
  <c r="B139" i="13"/>
  <c r="G140" i="13" l="1"/>
  <c r="E140" i="13"/>
  <c r="F140" i="13"/>
  <c r="H140" i="13"/>
  <c r="C140" i="13"/>
  <c r="D140" i="13"/>
  <c r="B140" i="13"/>
  <c r="A141" i="13" a="1"/>
  <c r="A141" i="13" s="1"/>
  <c r="H141" i="13" l="1"/>
  <c r="G141" i="13"/>
  <c r="E141" i="13"/>
  <c r="F141" i="13"/>
  <c r="C141" i="13"/>
  <c r="D141" i="13"/>
  <c r="A142" i="13" a="1"/>
  <c r="A142" i="13" s="1"/>
  <c r="B141" i="13"/>
  <c r="E142" i="13" l="1"/>
  <c r="H142" i="13"/>
  <c r="F142" i="13"/>
  <c r="G142" i="13"/>
  <c r="C142" i="13"/>
  <c r="D142" i="13"/>
  <c r="A143" i="13" a="1"/>
  <c r="A143" i="13" s="1"/>
  <c r="B142" i="13"/>
  <c r="G143" i="13" l="1"/>
  <c r="H143" i="13"/>
  <c r="F143" i="13"/>
  <c r="E143" i="13"/>
  <c r="C143" i="13"/>
  <c r="D143" i="13"/>
  <c r="A144" i="13" a="1"/>
  <c r="A144" i="13" s="1"/>
  <c r="B143" i="13"/>
  <c r="E144" i="13" l="1"/>
  <c r="F144" i="13"/>
  <c r="G144" i="13"/>
  <c r="H144" i="13"/>
  <c r="C144" i="13"/>
  <c r="D144" i="13"/>
  <c r="A145" i="13" a="1"/>
  <c r="A145" i="13" s="1"/>
  <c r="B144" i="13"/>
  <c r="E145" i="13" l="1"/>
  <c r="G145" i="13"/>
  <c r="F145" i="13"/>
  <c r="H145" i="13"/>
  <c r="C145" i="13"/>
  <c r="D145" i="13"/>
  <c r="A146" i="13" a="1"/>
  <c r="A146" i="13" s="1"/>
  <c r="B145" i="13"/>
  <c r="G146" i="13" l="1"/>
  <c r="E146" i="13"/>
  <c r="F146" i="13"/>
  <c r="H146" i="13"/>
  <c r="C146" i="13"/>
  <c r="D146" i="13"/>
  <c r="A147" i="13" a="1"/>
  <c r="A147" i="13" s="1"/>
  <c r="B146" i="13"/>
  <c r="F147" i="13" l="1"/>
  <c r="H147" i="13"/>
  <c r="E147" i="13"/>
  <c r="G147" i="13"/>
  <c r="C147" i="13"/>
  <c r="D147" i="13"/>
  <c r="A148" i="13" a="1"/>
  <c r="A148" i="13" s="1"/>
  <c r="B147" i="13"/>
  <c r="E148" i="13" l="1"/>
  <c r="F148" i="13"/>
  <c r="H148" i="13"/>
  <c r="G148" i="13"/>
  <c r="C148" i="13"/>
  <c r="D148" i="13"/>
  <c r="A149" i="13" a="1"/>
  <c r="A149" i="13" s="1"/>
  <c r="B148" i="13"/>
  <c r="G149" i="13" l="1"/>
  <c r="E149" i="13"/>
  <c r="F149" i="13"/>
  <c r="H149" i="13"/>
  <c r="D149" i="13"/>
  <c r="C149" i="13"/>
  <c r="A150" i="13" a="1"/>
  <c r="A150" i="13" s="1"/>
  <c r="B149" i="13"/>
  <c r="H150" i="13" l="1"/>
  <c r="F150" i="13"/>
  <c r="G150" i="13"/>
  <c r="E150" i="13"/>
  <c r="C150" i="13"/>
  <c r="D150" i="13"/>
  <c r="A151" i="13" a="1"/>
  <c r="A151" i="13" s="1"/>
  <c r="B150" i="13"/>
  <c r="E151" i="13" l="1"/>
  <c r="G151" i="13"/>
  <c r="F151" i="13"/>
  <c r="H151" i="13"/>
  <c r="D151" i="13"/>
  <c r="C151" i="13"/>
  <c r="A152" i="13" a="1"/>
  <c r="A152" i="13" s="1"/>
  <c r="B151" i="13"/>
  <c r="G152" i="13" l="1"/>
  <c r="H152" i="13"/>
  <c r="F152" i="13"/>
  <c r="E152" i="13"/>
  <c r="C152" i="13"/>
  <c r="D152" i="13"/>
  <c r="A153" i="13" a="1"/>
  <c r="A153" i="13" s="1"/>
  <c r="B152" i="13"/>
  <c r="H153" i="13" l="1"/>
  <c r="F153" i="13"/>
  <c r="E153" i="13"/>
  <c r="G153" i="13"/>
  <c r="C153" i="13"/>
  <c r="D153" i="13"/>
  <c r="A154" i="13" a="1"/>
  <c r="A154" i="13" s="1"/>
  <c r="B153" i="13"/>
  <c r="E154" i="13" l="1"/>
  <c r="G154" i="13"/>
  <c r="H154" i="13"/>
  <c r="F154" i="13"/>
  <c r="C154" i="13"/>
  <c r="D154" i="13"/>
  <c r="A155" i="13" a="1"/>
  <c r="A155" i="13" s="1"/>
  <c r="B154" i="13"/>
  <c r="G155" i="13" l="1"/>
  <c r="H155" i="13"/>
  <c r="E155" i="13"/>
  <c r="F155" i="13"/>
  <c r="C155" i="13"/>
  <c r="D155" i="13"/>
  <c r="A156" i="13" a="1"/>
  <c r="A156" i="13" s="1"/>
  <c r="B155" i="13"/>
  <c r="F156" i="13" l="1"/>
  <c r="H156" i="13"/>
  <c r="G156" i="13"/>
  <c r="E156" i="13"/>
  <c r="C156" i="13"/>
  <c r="D156" i="13"/>
  <c r="A157" i="13" a="1"/>
  <c r="A157" i="13" s="1"/>
  <c r="B156" i="13"/>
  <c r="E157" i="13" l="1"/>
  <c r="F157" i="13"/>
  <c r="G157" i="13"/>
  <c r="H157" i="13"/>
  <c r="C157" i="13"/>
  <c r="D157" i="13"/>
  <c r="A158" i="13" a="1"/>
  <c r="A158" i="13" s="1"/>
  <c r="B157" i="13"/>
  <c r="G158" i="13" l="1"/>
  <c r="E158" i="13"/>
  <c r="F158" i="13"/>
  <c r="H158" i="13"/>
  <c r="C158" i="13"/>
  <c r="D158" i="13"/>
  <c r="A159" i="13" a="1"/>
  <c r="A159" i="13" s="1"/>
  <c r="B158" i="13"/>
  <c r="H159" i="13" l="1"/>
  <c r="E159" i="13"/>
  <c r="F159" i="13"/>
  <c r="G159" i="13"/>
  <c r="C159" i="13"/>
  <c r="D159" i="13"/>
  <c r="A160" i="13" a="1"/>
  <c r="A160" i="13" s="1"/>
  <c r="B159" i="13"/>
  <c r="E160" i="13" l="1"/>
  <c r="H160" i="13"/>
  <c r="F160" i="13"/>
  <c r="G160" i="13"/>
  <c r="C160" i="13"/>
  <c r="D160" i="13"/>
  <c r="A161" i="13" a="1"/>
  <c r="A161" i="13" s="1"/>
  <c r="B160" i="13"/>
  <c r="G161" i="13" l="1"/>
  <c r="H161" i="13"/>
  <c r="E161" i="13"/>
  <c r="F161" i="13"/>
  <c r="D161" i="13"/>
  <c r="C161" i="13"/>
  <c r="A162" i="13" a="1"/>
  <c r="A162" i="13" s="1"/>
  <c r="B161" i="13"/>
  <c r="E162" i="13" l="1"/>
  <c r="G162" i="13"/>
  <c r="H162" i="13"/>
  <c r="F162" i="13"/>
  <c r="C162" i="13"/>
  <c r="D162" i="13"/>
  <c r="A163" i="13" a="1"/>
  <c r="A163" i="13" s="1"/>
  <c r="B162" i="13"/>
  <c r="E163" i="13" l="1"/>
  <c r="G163" i="13"/>
  <c r="F163" i="13"/>
  <c r="H163" i="13"/>
  <c r="C163" i="13"/>
  <c r="D163" i="13"/>
  <c r="A164" i="13" a="1"/>
  <c r="A164" i="13" s="1"/>
  <c r="B163" i="13"/>
  <c r="G164" i="13" l="1"/>
  <c r="F164" i="13"/>
  <c r="E164" i="13"/>
  <c r="H164" i="13"/>
  <c r="C164" i="13"/>
  <c r="D164" i="13"/>
  <c r="A165" i="13" a="1"/>
  <c r="A165" i="13" s="1"/>
  <c r="B164" i="13"/>
  <c r="F165" i="13" l="1"/>
  <c r="G165" i="13"/>
  <c r="E165" i="13"/>
  <c r="H165" i="13"/>
  <c r="C165" i="13"/>
  <c r="D165" i="13"/>
  <c r="A166" i="13" a="1"/>
  <c r="A166" i="13" s="1"/>
  <c r="B165" i="13"/>
  <c r="E166" i="13" l="1"/>
  <c r="H166" i="13"/>
  <c r="F166" i="13"/>
  <c r="G166" i="13"/>
  <c r="C166" i="13"/>
  <c r="D166" i="13"/>
  <c r="A167" i="13" a="1"/>
  <c r="A167" i="13" s="1"/>
  <c r="B166" i="13"/>
  <c r="G167" i="13" l="1"/>
  <c r="E167" i="13"/>
  <c r="H167" i="13"/>
  <c r="F167" i="13"/>
  <c r="C167" i="13"/>
  <c r="D167" i="13"/>
  <c r="A168" i="13" a="1"/>
  <c r="A168" i="13" s="1"/>
  <c r="B167" i="13"/>
  <c r="H168" i="13" l="1"/>
  <c r="G168" i="13"/>
  <c r="E168" i="13"/>
  <c r="F168" i="13"/>
  <c r="C168" i="13"/>
  <c r="D168" i="13"/>
  <c r="A169" i="13" a="1"/>
  <c r="A169" i="13" s="1"/>
  <c r="B168" i="13"/>
  <c r="E169" i="13" l="1"/>
  <c r="H169" i="13"/>
  <c r="G169" i="13"/>
  <c r="F169" i="13"/>
  <c r="C169" i="13"/>
  <c r="D169" i="13"/>
  <c r="A170" i="13" a="1"/>
  <c r="A170" i="13" s="1"/>
  <c r="B169" i="13"/>
  <c r="G170" i="13" l="1"/>
  <c r="H170" i="13"/>
  <c r="F170" i="13"/>
  <c r="E170" i="13"/>
  <c r="C170" i="13"/>
  <c r="D170" i="13"/>
  <c r="A171" i="13" a="1"/>
  <c r="A171" i="13" s="1"/>
  <c r="B170" i="13"/>
  <c r="H171" i="13" l="1"/>
  <c r="F171" i="13"/>
  <c r="E171" i="13"/>
  <c r="G171" i="13"/>
  <c r="D171" i="13"/>
  <c r="C171" i="13"/>
  <c r="A172" i="13" a="1"/>
  <c r="A172" i="13" s="1"/>
  <c r="B171" i="13"/>
  <c r="E172" i="13" l="1"/>
  <c r="G172" i="13"/>
  <c r="F172" i="13"/>
  <c r="H172" i="13"/>
  <c r="C172" i="13"/>
  <c r="D172" i="13"/>
  <c r="A173" i="13" a="1"/>
  <c r="A173" i="13" s="1"/>
  <c r="B172" i="13"/>
  <c r="G173" i="13" l="1"/>
  <c r="H173" i="13"/>
  <c r="E173" i="13"/>
  <c r="F173" i="13"/>
  <c r="C173" i="13"/>
  <c r="D173" i="13"/>
  <c r="A174" i="13" a="1"/>
  <c r="A174" i="13" s="1"/>
  <c r="B173" i="13"/>
  <c r="F174" i="13" l="1"/>
  <c r="E174" i="13"/>
  <c r="H174" i="13"/>
  <c r="G174" i="13"/>
  <c r="C174" i="13"/>
  <c r="D174" i="13"/>
  <c r="A175" i="13" a="1"/>
  <c r="A175" i="13" s="1"/>
  <c r="B174" i="13"/>
  <c r="E175" i="13" l="1"/>
  <c r="G175" i="13"/>
  <c r="F175" i="13"/>
  <c r="H175" i="13"/>
  <c r="C175" i="13"/>
  <c r="D175" i="13"/>
  <c r="A176" i="13" a="1"/>
  <c r="A176" i="13" s="1"/>
  <c r="B175" i="13"/>
  <c r="G176" i="13" l="1"/>
  <c r="E176" i="13"/>
  <c r="F176" i="13"/>
  <c r="H176" i="13"/>
  <c r="C176" i="13"/>
  <c r="D176" i="13"/>
  <c r="A177" i="13" a="1"/>
  <c r="A177" i="13" s="1"/>
  <c r="B176" i="13"/>
  <c r="H177" i="13" l="1"/>
  <c r="F177" i="13"/>
  <c r="E177" i="13"/>
  <c r="G177" i="13"/>
  <c r="C177" i="13"/>
  <c r="D177" i="13"/>
  <c r="A178" i="13" a="1"/>
  <c r="A178" i="13" s="1"/>
  <c r="B177" i="13"/>
  <c r="F178" i="13" l="1"/>
  <c r="H178" i="13"/>
  <c r="E178" i="13"/>
  <c r="G178" i="13"/>
  <c r="C178" i="13"/>
  <c r="D178" i="13"/>
  <c r="A179" i="13" a="1"/>
  <c r="A179" i="13" s="1"/>
  <c r="B178" i="13"/>
  <c r="F179" i="13" l="1"/>
  <c r="G179" i="13"/>
  <c r="E179" i="13"/>
  <c r="H179" i="13"/>
  <c r="C179" i="13"/>
  <c r="D179" i="13"/>
  <c r="A180" i="13" a="1"/>
  <c r="A180" i="13" s="1"/>
  <c r="B179" i="13"/>
  <c r="H180" i="13" l="1"/>
  <c r="E180" i="13"/>
  <c r="F180" i="13"/>
  <c r="G180" i="13"/>
  <c r="C180" i="13"/>
  <c r="D180" i="13"/>
  <c r="A181" i="13" a="1"/>
  <c r="A181" i="13" s="1"/>
  <c r="B180" i="13"/>
  <c r="H181" i="13" l="1"/>
  <c r="G181" i="13"/>
  <c r="E181" i="13"/>
  <c r="F181" i="13"/>
  <c r="D181" i="13"/>
  <c r="C181" i="13"/>
  <c r="A182" i="13" a="1"/>
  <c r="A182" i="13" s="1"/>
  <c r="B181" i="13"/>
  <c r="F182" i="13" l="1"/>
  <c r="G182" i="13"/>
  <c r="E182" i="13"/>
  <c r="H182" i="13"/>
  <c r="C182" i="13"/>
  <c r="D182" i="13"/>
  <c r="A183" i="13" a="1"/>
  <c r="A183" i="13" s="1"/>
  <c r="B182" i="13"/>
  <c r="H183" i="13" l="1"/>
  <c r="G183" i="13"/>
  <c r="E183" i="13"/>
  <c r="F183" i="13"/>
  <c r="C183" i="13"/>
  <c r="D183" i="13"/>
  <c r="A184" i="13" a="1"/>
  <c r="A184" i="13" s="1"/>
  <c r="B183" i="13"/>
  <c r="E184" i="13" l="1"/>
  <c r="G184" i="13"/>
  <c r="H184" i="13"/>
  <c r="F184" i="13"/>
  <c r="C184" i="13"/>
  <c r="D184" i="13"/>
  <c r="A185" i="13" a="1"/>
  <c r="A185" i="13" s="1"/>
  <c r="B184" i="13"/>
  <c r="F185" i="13" l="1"/>
  <c r="G185" i="13"/>
  <c r="E185" i="13"/>
  <c r="H185" i="13"/>
  <c r="C185" i="13"/>
  <c r="D185" i="13"/>
  <c r="A186" i="13" a="1"/>
  <c r="A186" i="13" s="1"/>
  <c r="B185" i="13"/>
  <c r="H186" i="13" l="1"/>
  <c r="E186" i="13"/>
  <c r="F186" i="13"/>
  <c r="G186" i="13"/>
  <c r="C186" i="13"/>
  <c r="D186" i="13"/>
  <c r="A187" i="13" a="1"/>
  <c r="A187" i="13" s="1"/>
  <c r="B186" i="13"/>
  <c r="F187" i="13" l="1"/>
  <c r="G187" i="13"/>
  <c r="H187" i="13"/>
  <c r="E187" i="13"/>
  <c r="C187" i="13"/>
  <c r="D187" i="13"/>
  <c r="A188" i="13" a="1"/>
  <c r="A188" i="13" s="1"/>
  <c r="B187" i="13"/>
  <c r="F188" i="13" l="1"/>
  <c r="E188" i="13"/>
  <c r="G188" i="13"/>
  <c r="H188" i="13"/>
  <c r="C188" i="13"/>
  <c r="D188" i="13"/>
  <c r="A189" i="13" a="1"/>
  <c r="A189" i="13" s="1"/>
  <c r="B188" i="13"/>
  <c r="H189" i="13" l="1"/>
  <c r="E189" i="13"/>
  <c r="G189" i="13"/>
  <c r="F189" i="13"/>
  <c r="C189" i="13"/>
  <c r="D189" i="13"/>
  <c r="A190" i="13" a="1"/>
  <c r="A190" i="13" s="1"/>
  <c r="B189" i="13"/>
  <c r="H190" i="13" l="1"/>
  <c r="F190" i="13"/>
  <c r="G190" i="13"/>
  <c r="E190" i="13"/>
  <c r="C190" i="13"/>
  <c r="D190" i="13"/>
  <c r="A191" i="13" a="1"/>
  <c r="A191" i="13" s="1"/>
  <c r="B190" i="13"/>
  <c r="F191" i="13" l="1"/>
  <c r="H191" i="13"/>
  <c r="E191" i="13"/>
  <c r="G191" i="13"/>
  <c r="C191" i="13"/>
  <c r="D191" i="13"/>
  <c r="A192" i="13" a="1"/>
  <c r="A192" i="13" s="1"/>
  <c r="B191" i="13"/>
  <c r="H192" i="13" l="1"/>
  <c r="G192" i="13"/>
  <c r="F192" i="13"/>
  <c r="E192" i="13"/>
  <c r="C192" i="13"/>
  <c r="D192" i="13"/>
  <c r="A193" i="13" a="1"/>
  <c r="A193" i="13" s="1"/>
  <c r="B192" i="13"/>
  <c r="H193" i="13" l="1"/>
  <c r="E193" i="13"/>
  <c r="G193" i="13"/>
  <c r="F193" i="13"/>
  <c r="D193" i="13"/>
  <c r="C193" i="13"/>
  <c r="A194" i="13" a="1"/>
  <c r="A194" i="13" s="1"/>
  <c r="B193" i="13"/>
  <c r="F194" i="13" l="1"/>
  <c r="G194" i="13"/>
  <c r="H194" i="13"/>
  <c r="E194" i="13"/>
  <c r="C194" i="13"/>
  <c r="D194" i="13"/>
  <c r="A195" i="13" a="1"/>
  <c r="A195" i="13" s="1"/>
  <c r="B194" i="13"/>
  <c r="H195" i="13" l="1"/>
  <c r="E195" i="13"/>
  <c r="G195" i="13"/>
  <c r="F195" i="13"/>
  <c r="C195" i="13"/>
  <c r="D195" i="13"/>
  <c r="A196" i="13" a="1"/>
  <c r="A196" i="13" s="1"/>
  <c r="B195" i="13"/>
  <c r="F196" i="13" l="1"/>
  <c r="H196" i="13"/>
  <c r="E196" i="13"/>
  <c r="G196" i="13"/>
  <c r="C196" i="13"/>
  <c r="D196" i="13"/>
  <c r="A197" i="13" a="1"/>
  <c r="A197" i="13" s="1"/>
  <c r="B196" i="13"/>
  <c r="F197" i="13" l="1"/>
  <c r="G197" i="13"/>
  <c r="H197" i="13"/>
  <c r="E197" i="13"/>
  <c r="C197" i="13"/>
  <c r="D197" i="13"/>
  <c r="A198" i="13" a="1"/>
  <c r="A198" i="13" s="1"/>
  <c r="B197" i="13"/>
  <c r="H198" i="13" l="1"/>
  <c r="E198" i="13"/>
  <c r="F198" i="13"/>
  <c r="G198" i="13"/>
  <c r="C198" i="13"/>
  <c r="D198" i="13"/>
  <c r="A199" i="13" a="1"/>
  <c r="A199" i="13" s="1"/>
  <c r="B198" i="13"/>
  <c r="H199" i="13" l="1"/>
  <c r="E199" i="13"/>
  <c r="F199" i="13"/>
  <c r="G199" i="13"/>
  <c r="C199" i="13"/>
  <c r="D199" i="13"/>
  <c r="A200" i="13" a="1"/>
  <c r="A200" i="13" s="1"/>
  <c r="B199" i="13"/>
  <c r="F200" i="13" l="1"/>
  <c r="G200" i="13"/>
  <c r="H200" i="13"/>
  <c r="E200" i="13"/>
  <c r="C200" i="13"/>
  <c r="D200" i="13"/>
  <c r="A201" i="13" a="1"/>
  <c r="A201" i="13" s="1"/>
  <c r="B200" i="13"/>
  <c r="H201" i="13" l="1"/>
  <c r="G201" i="13"/>
  <c r="E201" i="13"/>
  <c r="F201" i="13"/>
  <c r="C201" i="13"/>
  <c r="D201" i="13"/>
  <c r="A202" i="13" a="1"/>
  <c r="A202" i="13" s="1"/>
  <c r="B201" i="13"/>
  <c r="G202" i="13" l="1"/>
  <c r="F202" i="13"/>
  <c r="H202" i="13"/>
  <c r="E202" i="13"/>
  <c r="C202" i="13"/>
  <c r="D202" i="13"/>
  <c r="A203" i="13" a="1"/>
  <c r="A203" i="13" s="1"/>
  <c r="B202" i="13"/>
  <c r="F203" i="13" l="1"/>
  <c r="G203" i="13"/>
  <c r="E203" i="13"/>
  <c r="H203" i="13"/>
  <c r="C203" i="13"/>
  <c r="D203" i="13"/>
  <c r="A204" i="13" a="1"/>
  <c r="A204" i="13" s="1"/>
  <c r="B203" i="13"/>
  <c r="H204" i="13" l="1"/>
  <c r="G204" i="13"/>
  <c r="E204" i="13"/>
  <c r="F204" i="13"/>
  <c r="C204" i="13"/>
  <c r="D204" i="13"/>
  <c r="A205" i="13" a="1"/>
  <c r="A205" i="13" s="1"/>
  <c r="B204" i="13"/>
  <c r="F205" i="13" l="1"/>
  <c r="G205" i="13"/>
  <c r="H205" i="13"/>
  <c r="E205" i="13"/>
  <c r="C205" i="13"/>
  <c r="D205" i="13"/>
  <c r="A206" i="13" a="1"/>
  <c r="A206" i="13" s="1"/>
  <c r="B205" i="13"/>
  <c r="F206" i="13" l="1"/>
  <c r="H206" i="13"/>
  <c r="E206" i="13"/>
  <c r="G206" i="13"/>
  <c r="C206" i="13"/>
  <c r="D206" i="13"/>
  <c r="A207" i="13" a="1"/>
  <c r="A207" i="13" s="1"/>
  <c r="B206" i="13"/>
  <c r="H207" i="13" l="1"/>
  <c r="E207" i="13"/>
  <c r="G207" i="13"/>
  <c r="F207" i="13"/>
  <c r="C207" i="13"/>
  <c r="D207" i="13"/>
  <c r="A208" i="13" a="1"/>
  <c r="A208" i="13" s="1"/>
  <c r="B207" i="13"/>
  <c r="H208" i="13" l="1"/>
  <c r="E208" i="13"/>
  <c r="G208" i="13"/>
  <c r="F208" i="13"/>
  <c r="C208" i="13"/>
  <c r="D208" i="13"/>
  <c r="A209" i="13" a="1"/>
  <c r="A209" i="13" s="1"/>
  <c r="B208" i="13"/>
  <c r="F209" i="13" l="1"/>
  <c r="H209" i="13"/>
  <c r="E209" i="13"/>
  <c r="G209" i="13"/>
  <c r="C209" i="13"/>
  <c r="D209" i="13"/>
  <c r="A210" i="13" a="1"/>
  <c r="A210" i="13" s="1"/>
  <c r="B209" i="13"/>
  <c r="H210" i="13" l="1"/>
  <c r="G210" i="13"/>
  <c r="F210" i="13"/>
  <c r="E210" i="13"/>
  <c r="C210" i="13"/>
  <c r="D210" i="13"/>
  <c r="A211" i="13" a="1"/>
  <c r="A211" i="13" s="1"/>
  <c r="B210" i="13"/>
  <c r="H211" i="13" l="1"/>
  <c r="F211" i="13"/>
  <c r="E211" i="13"/>
  <c r="G211" i="13"/>
  <c r="C211" i="13"/>
  <c r="D211" i="13"/>
  <c r="A212" i="13" a="1"/>
  <c r="A212" i="13" s="1"/>
  <c r="B211" i="13"/>
  <c r="F212" i="13" l="1"/>
  <c r="G212" i="13"/>
  <c r="E212" i="13"/>
  <c r="H212" i="13"/>
  <c r="C212" i="13"/>
  <c r="D212" i="13"/>
  <c r="A213" i="13" a="1"/>
  <c r="A213" i="13" s="1"/>
  <c r="B212" i="13"/>
  <c r="H213" i="13" l="1"/>
  <c r="F213" i="13"/>
  <c r="G213" i="13"/>
  <c r="E213" i="13"/>
  <c r="D213" i="13"/>
  <c r="C213" i="13"/>
  <c r="A214" i="13" a="1"/>
  <c r="A214" i="13" s="1"/>
  <c r="B213" i="13"/>
  <c r="F214" i="13" l="1"/>
  <c r="E214" i="13"/>
  <c r="G214" i="13"/>
  <c r="H214" i="13"/>
  <c r="C214" i="13"/>
  <c r="D214" i="13"/>
  <c r="A215" i="13" a="1"/>
  <c r="A215" i="13" s="1"/>
  <c r="B214" i="13"/>
  <c r="F215" i="13" l="1"/>
  <c r="G215" i="13"/>
  <c r="E215" i="13"/>
  <c r="H215" i="13"/>
  <c r="D215" i="13"/>
  <c r="C215" i="13"/>
  <c r="A216" i="13" a="1"/>
  <c r="A216" i="13" s="1"/>
  <c r="B215" i="13"/>
  <c r="H216" i="13" l="1"/>
  <c r="E216" i="13"/>
  <c r="F216" i="13"/>
  <c r="G216" i="13"/>
  <c r="C216" i="13"/>
  <c r="D216" i="13"/>
  <c r="A217" i="13" a="1"/>
  <c r="A217" i="13" s="1"/>
  <c r="B216" i="13"/>
  <c r="H217" i="13" l="1"/>
  <c r="G217" i="13"/>
  <c r="E217" i="13"/>
  <c r="F217" i="13"/>
  <c r="C217" i="13"/>
  <c r="D217" i="13"/>
  <c r="A218" i="13" a="1"/>
  <c r="A218" i="13" s="1"/>
  <c r="B217" i="13"/>
  <c r="F218" i="13" l="1"/>
  <c r="G218" i="13"/>
  <c r="H218" i="13"/>
  <c r="E218" i="13"/>
  <c r="C218" i="13"/>
  <c r="D218" i="13"/>
  <c r="A219" i="13" a="1"/>
  <c r="A219" i="13" s="1"/>
  <c r="B218" i="13"/>
  <c r="H219" i="13" l="1"/>
  <c r="G219" i="13"/>
  <c r="E219" i="13"/>
  <c r="F219" i="13"/>
  <c r="C219" i="13"/>
  <c r="D219" i="13"/>
  <c r="A220" i="13" a="1"/>
  <c r="A220" i="13" s="1"/>
  <c r="B219" i="13"/>
  <c r="G220" i="13" l="1"/>
  <c r="E220" i="13"/>
  <c r="F220" i="13"/>
  <c r="H220" i="13"/>
  <c r="C220" i="13"/>
  <c r="D220" i="13"/>
  <c r="A221" i="13" a="1"/>
  <c r="A221" i="13" s="1"/>
  <c r="B220" i="13"/>
  <c r="F221" i="13" l="1"/>
  <c r="G221" i="13"/>
  <c r="H221" i="13"/>
  <c r="E221" i="13"/>
  <c r="C221" i="13"/>
  <c r="D221" i="13"/>
  <c r="A222" i="13" a="1"/>
  <c r="A222" i="13" s="1"/>
  <c r="B221" i="13"/>
  <c r="H222" i="13" l="1"/>
  <c r="G222" i="13"/>
  <c r="E222" i="13"/>
  <c r="F222" i="13"/>
  <c r="C222" i="13"/>
  <c r="D222" i="13"/>
  <c r="A223" i="13" a="1"/>
  <c r="A223" i="13" s="1"/>
  <c r="B222" i="13"/>
  <c r="F223" i="13" l="1"/>
  <c r="G223" i="13"/>
  <c r="H223" i="13"/>
  <c r="E223" i="13"/>
  <c r="C223" i="13"/>
  <c r="D223" i="13"/>
  <c r="A224" i="13" a="1"/>
  <c r="A224" i="13" s="1"/>
  <c r="B223" i="13"/>
  <c r="F224" i="13" l="1"/>
  <c r="H224" i="13"/>
  <c r="E224" i="13"/>
  <c r="G224" i="13"/>
  <c r="C224" i="13"/>
  <c r="D224" i="13"/>
  <c r="A225" i="13" a="1"/>
  <c r="A225" i="13" s="1"/>
  <c r="B224" i="13"/>
  <c r="H225" i="13" l="1"/>
  <c r="E225" i="13"/>
  <c r="F225" i="13"/>
  <c r="G225" i="13"/>
  <c r="D225" i="13"/>
  <c r="C225" i="13"/>
  <c r="A226" i="13" a="1"/>
  <c r="A226" i="13" s="1"/>
  <c r="B225" i="13"/>
  <c r="H226" i="13" l="1"/>
  <c r="F226" i="13"/>
  <c r="G226" i="13"/>
  <c r="E226" i="13"/>
  <c r="C226" i="13"/>
  <c r="D226" i="13"/>
  <c r="A227" i="13" a="1"/>
  <c r="A227" i="13" s="1"/>
  <c r="B226" i="13"/>
  <c r="F227" i="13" l="1"/>
  <c r="E227" i="13"/>
  <c r="G227" i="13"/>
  <c r="H227" i="13"/>
  <c r="C227" i="13"/>
  <c r="D227" i="13"/>
  <c r="A228" i="13" a="1"/>
  <c r="A228" i="13" s="1"/>
  <c r="B227" i="13"/>
  <c r="H228" i="13" l="1"/>
  <c r="G228" i="13"/>
  <c r="F228" i="13"/>
  <c r="E228" i="13"/>
  <c r="C228" i="13"/>
  <c r="D228" i="13"/>
  <c r="A229" i="13" a="1"/>
  <c r="A229" i="13" s="1"/>
  <c r="B228" i="13"/>
  <c r="F229" i="13" l="1"/>
  <c r="H229" i="13"/>
  <c r="E229" i="13"/>
  <c r="G229" i="13"/>
  <c r="C229" i="13"/>
  <c r="D229" i="13"/>
  <c r="A230" i="13" a="1"/>
  <c r="A230" i="13" s="1"/>
  <c r="B229" i="13"/>
  <c r="F230" i="13" l="1"/>
  <c r="G230" i="13"/>
  <c r="H230" i="13"/>
  <c r="E230" i="13"/>
  <c r="C230" i="13"/>
  <c r="D230" i="13"/>
  <c r="A231" i="13" a="1"/>
  <c r="A231" i="13" s="1"/>
  <c r="B230" i="13"/>
  <c r="H231" i="13" l="1"/>
  <c r="F231" i="13"/>
  <c r="G231" i="13"/>
  <c r="E231" i="13"/>
  <c r="C231" i="13"/>
  <c r="D231" i="13"/>
  <c r="A232" i="13" a="1"/>
  <c r="A232" i="13" s="1"/>
  <c r="B231" i="13"/>
  <c r="F232" i="13" l="1"/>
  <c r="H232" i="13"/>
  <c r="E232" i="13"/>
  <c r="G232" i="13"/>
  <c r="C232" i="13"/>
  <c r="D232" i="13"/>
  <c r="A233" i="13" a="1"/>
  <c r="A233" i="13" s="1"/>
  <c r="B232" i="13"/>
  <c r="F233" i="13" l="1"/>
  <c r="G233" i="13"/>
  <c r="E233" i="13"/>
  <c r="H233" i="13"/>
  <c r="C233" i="13"/>
  <c r="D233" i="13"/>
  <c r="A234" i="13" a="1"/>
  <c r="A234" i="13" s="1"/>
  <c r="B233" i="13"/>
  <c r="H234" i="13" l="1"/>
  <c r="E234" i="13"/>
  <c r="G234" i="13"/>
  <c r="F234" i="13"/>
  <c r="C234" i="13"/>
  <c r="D234" i="13"/>
  <c r="A235" i="13" a="1"/>
  <c r="A235" i="13" s="1"/>
  <c r="B234" i="13"/>
  <c r="H235" i="13" l="1"/>
  <c r="G235" i="13"/>
  <c r="E235" i="13"/>
  <c r="F235" i="13"/>
  <c r="C235" i="13"/>
  <c r="D235" i="13"/>
  <c r="A236" i="13" a="1"/>
  <c r="A236" i="13" s="1"/>
  <c r="B235" i="13"/>
  <c r="F236" i="13" l="1"/>
  <c r="G236" i="13"/>
  <c r="H236" i="13"/>
  <c r="E236" i="13"/>
  <c r="C236" i="13"/>
  <c r="D236" i="13"/>
  <c r="A237" i="13" a="1"/>
  <c r="A237" i="13" s="1"/>
  <c r="B236" i="13"/>
  <c r="H237" i="13" l="1"/>
  <c r="G237" i="13"/>
  <c r="E237" i="13"/>
  <c r="F237" i="13"/>
  <c r="C237" i="13"/>
  <c r="D237" i="13"/>
  <c r="A238" i="13" a="1"/>
  <c r="A238" i="13" s="1"/>
  <c r="B237" i="13"/>
  <c r="E238" i="13" l="1"/>
  <c r="F238" i="13"/>
  <c r="H238" i="13"/>
  <c r="G238" i="13"/>
  <c r="C238" i="13"/>
  <c r="D238" i="13"/>
  <c r="A239" i="13" a="1"/>
  <c r="A239" i="13" s="1"/>
  <c r="B238" i="13"/>
  <c r="F239" i="13" l="1"/>
  <c r="G239" i="13"/>
  <c r="E239" i="13"/>
  <c r="H239" i="13"/>
  <c r="C239" i="13"/>
  <c r="D239" i="13"/>
  <c r="A240" i="13" a="1"/>
  <c r="A240" i="13" s="1"/>
  <c r="B239" i="13"/>
  <c r="H240" i="13" l="1"/>
  <c r="E240" i="13"/>
  <c r="F240" i="13"/>
  <c r="G240" i="13"/>
  <c r="C240" i="13"/>
  <c r="D240" i="13"/>
  <c r="A241" i="13" a="1"/>
  <c r="A241" i="13" s="1"/>
  <c r="B240" i="13"/>
  <c r="F241" i="13" l="1"/>
  <c r="G241" i="13"/>
  <c r="E241" i="13"/>
  <c r="H241" i="13"/>
  <c r="C241" i="13"/>
  <c r="D241" i="13"/>
  <c r="A242" i="13" a="1"/>
  <c r="A242" i="13" s="1"/>
  <c r="B241" i="13"/>
  <c r="F242" i="13" l="1"/>
  <c r="E242" i="13"/>
  <c r="H242" i="13"/>
  <c r="G242" i="13"/>
  <c r="C242" i="13"/>
  <c r="D242" i="13"/>
  <c r="A243" i="13" a="1"/>
  <c r="A243" i="13" s="1"/>
  <c r="B242" i="13"/>
  <c r="H243" i="13" l="1"/>
  <c r="E243" i="13"/>
  <c r="G243" i="13"/>
  <c r="F243" i="13"/>
  <c r="C243" i="13"/>
  <c r="D243" i="13"/>
  <c r="A244" i="13" a="1"/>
  <c r="A244" i="13" s="1"/>
  <c r="B243" i="13"/>
  <c r="H244" i="13" l="1"/>
  <c r="F244" i="13"/>
  <c r="G244" i="13"/>
  <c r="E244" i="13"/>
  <c r="C244" i="13"/>
  <c r="D244" i="13"/>
  <c r="A245" i="13" a="1"/>
  <c r="A245" i="13" s="1"/>
  <c r="B244" i="13"/>
  <c r="F245" i="13" l="1"/>
  <c r="H245" i="13"/>
  <c r="E245" i="13"/>
  <c r="G245" i="13"/>
  <c r="C245" i="13"/>
  <c r="D245" i="13"/>
  <c r="A246" i="13" a="1"/>
  <c r="A246" i="13" s="1"/>
  <c r="B245" i="13"/>
  <c r="H246" i="13" l="1"/>
  <c r="G246" i="13"/>
  <c r="F246" i="13"/>
  <c r="E246" i="13"/>
  <c r="C246" i="13"/>
  <c r="D246" i="13"/>
  <c r="A247" i="13" a="1"/>
  <c r="A247" i="13" s="1"/>
  <c r="B246" i="13"/>
  <c r="H247" i="13" l="1"/>
  <c r="E247" i="13"/>
  <c r="G247" i="13"/>
  <c r="F247" i="13"/>
  <c r="C247" i="13"/>
  <c r="D247" i="13"/>
  <c r="A248" i="13" a="1"/>
  <c r="A248" i="13" s="1"/>
  <c r="B247" i="13"/>
  <c r="F248" i="13" l="1"/>
  <c r="G248" i="13"/>
  <c r="H248" i="13"/>
  <c r="E248" i="13"/>
  <c r="C248" i="13"/>
  <c r="D248" i="13"/>
  <c r="A249" i="13" a="1"/>
  <c r="A249" i="13" s="1"/>
  <c r="B248" i="13"/>
  <c r="H249" i="13" l="1"/>
  <c r="F249" i="13"/>
  <c r="G249" i="13"/>
  <c r="E249" i="13"/>
  <c r="C249" i="13"/>
  <c r="D249" i="13"/>
  <c r="A250" i="13" a="1"/>
  <c r="A250" i="13" s="1"/>
  <c r="B249" i="13"/>
  <c r="F250" i="13" l="1"/>
  <c r="H250" i="13"/>
  <c r="E250" i="13"/>
  <c r="G250" i="13"/>
  <c r="C250" i="13"/>
  <c r="D250" i="13"/>
  <c r="A251" i="13" a="1"/>
  <c r="A251" i="13" s="1"/>
  <c r="B250" i="13"/>
  <c r="F251" i="13" l="1"/>
  <c r="E251" i="13"/>
  <c r="G251" i="13"/>
  <c r="H251" i="13"/>
  <c r="C251" i="13"/>
  <c r="D251" i="13"/>
  <c r="A252" i="13" a="1"/>
  <c r="A252" i="13" s="1"/>
  <c r="B251" i="13"/>
  <c r="H252" i="13" l="1"/>
  <c r="E252" i="13"/>
  <c r="F252" i="13"/>
  <c r="G252" i="13"/>
  <c r="C252" i="13"/>
  <c r="D252" i="13"/>
  <c r="A253" i="13" a="1"/>
  <c r="A253" i="13" s="1"/>
  <c r="B252" i="13"/>
  <c r="H253" i="13" l="1"/>
  <c r="E253" i="13"/>
  <c r="F253" i="13"/>
  <c r="G253" i="13"/>
  <c r="C253" i="13"/>
  <c r="D253" i="13"/>
  <c r="A254" i="13" a="1"/>
  <c r="A254" i="13" s="1"/>
  <c r="B253" i="13"/>
  <c r="F254" i="13" l="1"/>
  <c r="G254" i="13"/>
  <c r="E254" i="13"/>
  <c r="H254" i="13"/>
  <c r="C254" i="13"/>
  <c r="D254" i="13"/>
  <c r="B254" i="13"/>
  <c r="E123" i="12" l="1"/>
  <c r="D123" i="12" s="1"/>
  <c r="A90" i="14" s="1" a="1"/>
  <c r="A90" i="14" s="1"/>
  <c r="F90" i="14" l="1"/>
  <c r="C90" i="14"/>
  <c r="H90" i="14"/>
  <c r="B90" i="14"/>
  <c r="G90" i="14"/>
  <c r="A91" i="14" a="1"/>
  <c r="A91" i="14" s="1"/>
  <c r="E90" i="14"/>
  <c r="D90" i="14"/>
  <c r="G91" i="14" l="1"/>
  <c r="D91" i="14"/>
  <c r="F91" i="14"/>
  <c r="C91" i="14"/>
  <c r="E91" i="14"/>
  <c r="B91" i="14"/>
  <c r="H91" i="14"/>
  <c r="A92" i="14" a="1"/>
  <c r="A92" i="14" s="1"/>
  <c r="E92" i="14" l="1"/>
  <c r="H92" i="14"/>
  <c r="F92" i="14"/>
  <c r="G92" i="14"/>
  <c r="C92" i="14"/>
  <c r="B92" i="14"/>
  <c r="D92" i="14"/>
  <c r="A93" i="14" a="1"/>
  <c r="A93" i="14" s="1"/>
  <c r="E93" i="14" l="1"/>
  <c r="F93" i="14"/>
  <c r="B93" i="14"/>
  <c r="C93" i="14"/>
  <c r="G93" i="14"/>
  <c r="H93" i="14"/>
  <c r="D93" i="14"/>
  <c r="A94" i="14" a="1"/>
  <c r="A94" i="14" s="1"/>
  <c r="A95" i="14" l="1" a="1"/>
  <c r="A95" i="14" s="1"/>
  <c r="C94" i="14"/>
  <c r="B94" i="14"/>
  <c r="E94" i="14"/>
  <c r="H94" i="14"/>
  <c r="G94" i="14"/>
  <c r="F94" i="14"/>
  <c r="D94" i="14"/>
  <c r="H95" i="14" l="1"/>
  <c r="D95" i="14"/>
  <c r="G95" i="14"/>
  <c r="C95" i="14"/>
  <c r="E95" i="14"/>
  <c r="F95" i="14"/>
  <c r="B95" i="14"/>
  <c r="A96" i="14" a="1"/>
  <c r="A96" i="14" s="1"/>
  <c r="A97" i="14" l="1" a="1"/>
  <c r="A97" i="14" s="1"/>
  <c r="B96" i="14"/>
  <c r="G96" i="14"/>
  <c r="F96" i="14"/>
  <c r="D96" i="14"/>
  <c r="H96" i="14"/>
  <c r="E96" i="14"/>
  <c r="C96" i="14"/>
  <c r="G97" i="14" l="1"/>
  <c r="C97" i="14"/>
  <c r="E97" i="14"/>
  <c r="D97" i="14"/>
  <c r="B97" i="14"/>
  <c r="F97" i="14"/>
  <c r="H97" i="14"/>
  <c r="A98" i="14" a="1"/>
  <c r="A98" i="14" s="1"/>
  <c r="B98" i="14" l="1"/>
  <c r="E98" i="14"/>
  <c r="F98" i="14"/>
  <c r="G98" i="14"/>
  <c r="C98" i="14"/>
  <c r="H98" i="14"/>
  <c r="D98" i="14"/>
  <c r="A99" i="14" a="1"/>
  <c r="A99" i="14" s="1"/>
  <c r="G99" i="14" l="1"/>
  <c r="F99" i="14"/>
  <c r="H99" i="14"/>
  <c r="D99" i="14"/>
  <c r="E99" i="14"/>
  <c r="B99" i="14"/>
  <c r="C99" i="14"/>
  <c r="A100" i="14" a="1"/>
  <c r="A100" i="14" s="1"/>
  <c r="H100" i="14" l="1"/>
  <c r="D100" i="14"/>
  <c r="F100" i="14"/>
  <c r="B100" i="14"/>
  <c r="C100" i="14"/>
  <c r="G100" i="14"/>
  <c r="E100" i="14"/>
  <c r="A101" i="14" a="1"/>
  <c r="A101" i="14" s="1"/>
  <c r="F101" i="14" l="1"/>
  <c r="H101" i="14"/>
  <c r="B101" i="14"/>
  <c r="E101" i="14"/>
  <c r="D101" i="14"/>
  <c r="C101" i="14"/>
  <c r="G101" i="14"/>
  <c r="A102" i="14" a="1"/>
  <c r="A102" i="14" s="1"/>
  <c r="E102" i="14" l="1"/>
  <c r="D102" i="14"/>
  <c r="B102" i="14"/>
  <c r="G102" i="14"/>
  <c r="H102" i="14"/>
  <c r="C102" i="14"/>
  <c r="F102" i="14"/>
  <c r="A103" i="14" a="1"/>
  <c r="A103" i="14" s="1"/>
  <c r="H103" i="14" l="1"/>
  <c r="C103" i="14"/>
  <c r="F103" i="14"/>
  <c r="G103" i="14"/>
  <c r="E103" i="14"/>
  <c r="D103" i="14"/>
  <c r="B103" i="14"/>
  <c r="A104" i="14" a="1"/>
  <c r="A104" i="14" s="1"/>
  <c r="D104" i="14" l="1"/>
  <c r="C104" i="14"/>
  <c r="E104" i="14"/>
  <c r="G104" i="14"/>
  <c r="B104" i="14"/>
  <c r="H104" i="14"/>
  <c r="F104" i="14"/>
  <c r="A105" i="14" a="1"/>
  <c r="A105" i="14" s="1"/>
  <c r="E105" i="14" l="1"/>
  <c r="D105" i="14"/>
  <c r="H105" i="14"/>
  <c r="C105" i="14"/>
  <c r="G105" i="14"/>
  <c r="F105" i="14"/>
  <c r="B105" i="14"/>
  <c r="A106" i="14" a="1"/>
  <c r="A106" i="14" s="1"/>
  <c r="E106" i="14" l="1"/>
  <c r="F106" i="14"/>
  <c r="H106" i="14"/>
  <c r="C106" i="14"/>
  <c r="B106" i="14"/>
  <c r="D106" i="14"/>
  <c r="G106" i="14"/>
  <c r="A107" i="14" a="1"/>
  <c r="A107" i="14" s="1"/>
  <c r="C107" i="14" l="1"/>
  <c r="E107" i="14"/>
  <c r="H107" i="14"/>
  <c r="G107" i="14"/>
  <c r="B107" i="14"/>
  <c r="F107" i="14"/>
  <c r="D107" i="14"/>
  <c r="A108" i="14" a="1"/>
  <c r="A108" i="14" s="1"/>
  <c r="C108" i="14" l="1"/>
  <c r="G108" i="14"/>
  <c r="F108" i="14"/>
  <c r="D108" i="14"/>
  <c r="H108" i="14"/>
  <c r="B108" i="14"/>
  <c r="E108" i="14"/>
  <c r="A109" i="14" a="1"/>
  <c r="A109" i="14" s="1"/>
  <c r="C109" i="14" l="1"/>
  <c r="F109" i="14"/>
  <c r="G109" i="14"/>
  <c r="H109" i="14"/>
  <c r="B109" i="14"/>
  <c r="D109" i="14"/>
  <c r="E109" i="14"/>
  <c r="A110" i="14" a="1"/>
  <c r="A110" i="14" s="1"/>
  <c r="E110" i="14" l="1"/>
  <c r="C110" i="14"/>
  <c r="B110" i="14"/>
  <c r="H110" i="14"/>
  <c r="F110" i="14"/>
  <c r="G110" i="14"/>
  <c r="D110" i="14"/>
  <c r="A111" i="14" a="1"/>
  <c r="A111" i="14" s="1"/>
  <c r="D111" i="14" l="1"/>
  <c r="E111" i="14"/>
  <c r="B111" i="14"/>
  <c r="C111" i="14"/>
  <c r="G111" i="14"/>
  <c r="F111" i="14"/>
  <c r="H111" i="14"/>
  <c r="A112" i="14" a="1"/>
  <c r="A112" i="14" s="1"/>
  <c r="C112" i="14" l="1"/>
  <c r="E112" i="14"/>
  <c r="F112" i="14"/>
  <c r="H112" i="14"/>
  <c r="B112" i="14"/>
  <c r="D112" i="14"/>
  <c r="G112" i="14"/>
  <c r="A113" i="14" a="1"/>
  <c r="A113" i="14" s="1"/>
  <c r="G113" i="14" l="1"/>
  <c r="D113" i="14"/>
  <c r="B113" i="14"/>
  <c r="H113" i="14"/>
  <c r="E113" i="14"/>
  <c r="F113" i="14"/>
  <c r="C113" i="14"/>
  <c r="A114" i="14" a="1"/>
  <c r="A114" i="14" s="1"/>
  <c r="D114" i="14" l="1"/>
  <c r="B114" i="14"/>
  <c r="C114" i="14"/>
  <c r="G114" i="14"/>
  <c r="F114" i="14"/>
  <c r="H114" i="14"/>
  <c r="E114" i="14"/>
  <c r="A115" i="14" a="1"/>
  <c r="A115" i="14" s="1"/>
  <c r="G115" i="14" l="1"/>
  <c r="F115" i="14"/>
  <c r="C115" i="14"/>
  <c r="H115" i="14"/>
  <c r="D115" i="14"/>
  <c r="E115" i="14"/>
  <c r="B115" i="14"/>
  <c r="A116" i="14" a="1"/>
  <c r="A116" i="14" s="1"/>
  <c r="G116" i="14" l="1"/>
  <c r="H116" i="14"/>
  <c r="C116" i="14"/>
  <c r="D116" i="14"/>
  <c r="B116" i="14"/>
  <c r="E116" i="14"/>
  <c r="F116" i="14"/>
  <c r="A117" i="14" a="1"/>
  <c r="A117" i="14" s="1"/>
  <c r="B117" i="14" l="1"/>
  <c r="G117" i="14"/>
  <c r="F117" i="14"/>
  <c r="H117" i="14"/>
  <c r="C117" i="14"/>
  <c r="D117" i="14"/>
  <c r="E117" i="14"/>
  <c r="A118" i="14" a="1"/>
  <c r="A118" i="14" s="1"/>
  <c r="D118" i="14" l="1"/>
  <c r="G118" i="14"/>
  <c r="F118" i="14"/>
  <c r="H118" i="14"/>
  <c r="C118" i="14"/>
  <c r="B118" i="14"/>
  <c r="E118" i="14"/>
  <c r="A119" i="14" a="1"/>
  <c r="A119" i="14" s="1"/>
  <c r="H119" i="14" l="1"/>
  <c r="F119" i="14"/>
  <c r="B119" i="14"/>
  <c r="D119" i="14"/>
  <c r="C119" i="14"/>
  <c r="G119" i="14"/>
  <c r="E119" i="14"/>
  <c r="A120" i="14" a="1"/>
  <c r="A120" i="14" s="1"/>
  <c r="H120" i="14" l="1"/>
  <c r="B120" i="14"/>
  <c r="G120" i="14"/>
  <c r="C120" i="14"/>
  <c r="E120" i="14"/>
  <c r="D120" i="14"/>
  <c r="F120" i="14"/>
  <c r="A121" i="14" a="1"/>
  <c r="A121" i="14" s="1"/>
  <c r="G121" i="14" l="1"/>
  <c r="E121" i="14"/>
  <c r="F121" i="14"/>
  <c r="B121" i="14"/>
  <c r="C121" i="14"/>
  <c r="D121" i="14"/>
  <c r="H121" i="14"/>
  <c r="A122" i="14" a="1"/>
  <c r="A122" i="14" s="1"/>
  <c r="E122" i="14" l="1"/>
  <c r="H122" i="14"/>
  <c r="D122" i="14"/>
  <c r="B122" i="14"/>
  <c r="G122" i="14"/>
  <c r="F122" i="14"/>
  <c r="C122" i="14"/>
  <c r="A123" i="14" a="1"/>
  <c r="A123" i="14" s="1"/>
  <c r="H123" i="14" l="1"/>
  <c r="E123" i="14"/>
  <c r="D123" i="14"/>
  <c r="B123" i="14"/>
  <c r="F123" i="14"/>
  <c r="G123" i="14"/>
  <c r="C123" i="14"/>
  <c r="A124" i="14" a="1"/>
  <c r="A124" i="14" s="1"/>
  <c r="H124" i="14" l="1"/>
  <c r="E124" i="14"/>
  <c r="B124" i="14"/>
  <c r="D124" i="14"/>
  <c r="G124" i="14"/>
  <c r="C124" i="14"/>
  <c r="F124" i="14"/>
  <c r="A125" i="14" a="1"/>
  <c r="A125" i="14" s="1"/>
  <c r="H125" i="14" l="1"/>
  <c r="E125" i="14"/>
  <c r="G125" i="14"/>
  <c r="B125" i="14"/>
  <c r="F125" i="14"/>
  <c r="C125" i="14"/>
  <c r="D125" i="14"/>
  <c r="A126" i="14" a="1"/>
  <c r="A126" i="14" s="1"/>
  <c r="C126" i="14" l="1"/>
  <c r="G126" i="14"/>
  <c r="H126" i="14"/>
  <c r="B126" i="14"/>
  <c r="E126" i="14"/>
  <c r="D126" i="14"/>
  <c r="F126" i="14"/>
  <c r="A127" i="14" a="1"/>
  <c r="A127" i="14" s="1"/>
  <c r="G127" i="14" l="1"/>
  <c r="B127" i="14"/>
  <c r="F127" i="14"/>
  <c r="C127" i="14"/>
  <c r="E127" i="14"/>
  <c r="H127" i="14"/>
  <c r="D127" i="14"/>
  <c r="A128" i="14" a="1"/>
  <c r="A128" i="14" s="1"/>
  <c r="B128" i="14" l="1"/>
  <c r="H128" i="14"/>
  <c r="G128" i="14"/>
  <c r="C128" i="14"/>
  <c r="F128" i="14"/>
  <c r="D128" i="14"/>
  <c r="E128" i="14"/>
  <c r="A129" i="14" a="1"/>
  <c r="A129" i="14" s="1"/>
  <c r="H129" i="14" l="1"/>
  <c r="F129" i="14"/>
  <c r="C129" i="14"/>
  <c r="E129" i="14"/>
  <c r="D129" i="14"/>
  <c r="G129" i="14"/>
  <c r="B129" i="14"/>
  <c r="A130" i="14" a="1"/>
  <c r="A130" i="14" s="1"/>
  <c r="B130" i="14" l="1"/>
  <c r="F130" i="14"/>
  <c r="D130" i="14"/>
  <c r="G130" i="14"/>
  <c r="E130" i="14"/>
  <c r="C130" i="14"/>
  <c r="H130" i="14"/>
  <c r="A131" i="14" a="1"/>
  <c r="A131" i="14" s="1"/>
  <c r="H131" i="14" l="1"/>
  <c r="G131" i="14"/>
  <c r="B131" i="14"/>
  <c r="F131" i="14"/>
  <c r="D131" i="14"/>
  <c r="C131" i="14"/>
  <c r="E131" i="14"/>
  <c r="A132" i="14" a="1"/>
  <c r="A132" i="14" s="1"/>
  <c r="E132" i="14" l="1"/>
  <c r="D132" i="14"/>
  <c r="G132" i="14"/>
  <c r="C132" i="14"/>
  <c r="F132" i="14"/>
  <c r="H132" i="14"/>
  <c r="B132" i="14"/>
  <c r="A133" i="14" a="1"/>
  <c r="A133" i="14" s="1"/>
  <c r="F133" i="14" l="1"/>
  <c r="H133" i="14"/>
  <c r="B133" i="14"/>
  <c r="E133" i="14"/>
  <c r="C133" i="14"/>
  <c r="D133" i="14"/>
  <c r="G133" i="14"/>
  <c r="A134" i="14" a="1"/>
  <c r="A134" i="14" s="1"/>
  <c r="G134" i="14" l="1"/>
  <c r="D134" i="14"/>
  <c r="E134" i="14"/>
  <c r="H134" i="14"/>
  <c r="F134" i="14"/>
  <c r="C134" i="14"/>
  <c r="B134" i="14"/>
  <c r="A135" i="14" a="1"/>
  <c r="A135" i="14" s="1"/>
  <c r="G135" i="14" l="1"/>
  <c r="E135" i="14"/>
  <c r="D135" i="14"/>
  <c r="H135" i="14"/>
  <c r="C135" i="14"/>
  <c r="F135" i="14"/>
  <c r="B135" i="14"/>
  <c r="A136" i="14" a="1"/>
  <c r="A136" i="14" s="1"/>
  <c r="B136" i="14" l="1"/>
  <c r="C136" i="14"/>
  <c r="D136" i="14"/>
  <c r="H136" i="14"/>
  <c r="G136" i="14"/>
  <c r="E136" i="14"/>
  <c r="F136" i="14"/>
  <c r="A137" i="14" a="1"/>
  <c r="A137" i="14" s="1"/>
  <c r="E137" i="14" l="1"/>
  <c r="H137" i="14"/>
  <c r="F137" i="14"/>
  <c r="B137" i="14"/>
  <c r="C137" i="14"/>
  <c r="G137" i="14"/>
  <c r="D137" i="14"/>
  <c r="A138" i="14" a="1"/>
  <c r="A138" i="14" s="1"/>
  <c r="E138" i="14" l="1"/>
  <c r="C138" i="14"/>
  <c r="F138" i="14"/>
  <c r="D138" i="14"/>
  <c r="G138" i="14"/>
  <c r="H138" i="14"/>
  <c r="B138" i="14"/>
  <c r="A139" i="14" a="1"/>
  <c r="A139" i="14" s="1"/>
  <c r="F139" i="14" l="1"/>
  <c r="B139" i="14"/>
  <c r="H139" i="14"/>
  <c r="E139" i="14"/>
  <c r="D139" i="14"/>
  <c r="C139" i="14"/>
  <c r="G139" i="14"/>
  <c r="A140" i="14" a="1"/>
  <c r="A140" i="14" s="1"/>
  <c r="H140" i="14" l="1"/>
  <c r="B140" i="14"/>
  <c r="G140" i="14"/>
  <c r="D140" i="14"/>
  <c r="E140" i="14"/>
  <c r="C140" i="14"/>
  <c r="F140" i="14"/>
  <c r="A141" i="14" a="1"/>
  <c r="A141" i="14" s="1"/>
  <c r="C141" i="14" l="1"/>
  <c r="D141" i="14"/>
  <c r="G141" i="14"/>
  <c r="E141" i="14"/>
  <c r="B141" i="14"/>
  <c r="F141" i="14"/>
  <c r="H141" i="14"/>
  <c r="A142" i="14" a="1"/>
  <c r="A142" i="14" s="1"/>
  <c r="D142" i="14" l="1"/>
  <c r="H142" i="14"/>
  <c r="C142" i="14"/>
  <c r="G142" i="14"/>
  <c r="F142" i="14"/>
  <c r="B142" i="14"/>
  <c r="E142" i="14"/>
  <c r="A143" i="14" a="1"/>
  <c r="A143" i="14" s="1"/>
  <c r="H143" i="14" l="1"/>
  <c r="D143" i="14"/>
  <c r="B143" i="14"/>
  <c r="E143" i="14"/>
  <c r="F143" i="14"/>
  <c r="C143" i="14"/>
  <c r="G143" i="14"/>
  <c r="A144" i="14" a="1"/>
  <c r="A144" i="14" s="1"/>
  <c r="G144" i="14" l="1"/>
  <c r="E144" i="14"/>
  <c r="H144" i="14"/>
  <c r="F144" i="14"/>
  <c r="B144" i="14"/>
  <c r="C144" i="14"/>
  <c r="D144" i="14"/>
  <c r="A145" i="14" a="1"/>
  <c r="A145" i="14" s="1"/>
  <c r="F145" i="14" l="1"/>
  <c r="H145" i="14"/>
  <c r="B145" i="14"/>
  <c r="C145" i="14"/>
  <c r="G145" i="14"/>
  <c r="E145" i="14"/>
  <c r="D145" i="14"/>
  <c r="A146" i="14" a="1"/>
  <c r="A146" i="14" s="1"/>
  <c r="H146" i="14" l="1"/>
  <c r="C146" i="14"/>
  <c r="F146" i="14"/>
  <c r="B146" i="14"/>
  <c r="D146" i="14"/>
  <c r="E146" i="14"/>
  <c r="G146" i="14"/>
  <c r="A147" i="14" a="1"/>
  <c r="A147" i="14" s="1"/>
  <c r="C147" i="14" l="1"/>
  <c r="G147" i="14"/>
  <c r="E147" i="14"/>
  <c r="F147" i="14"/>
  <c r="D147" i="14"/>
  <c r="B147" i="14"/>
  <c r="H147" i="14"/>
  <c r="A148" i="14" a="1"/>
  <c r="A148" i="14" s="1"/>
  <c r="C148" i="14" l="1"/>
  <c r="D148" i="14"/>
  <c r="H148" i="14"/>
  <c r="B148" i="14"/>
  <c r="G148" i="14"/>
  <c r="E148" i="14"/>
  <c r="F148" i="14"/>
  <c r="A149" i="14" a="1"/>
  <c r="A149" i="14" s="1"/>
  <c r="G149" i="14" l="1"/>
  <c r="B149" i="14"/>
  <c r="C149" i="14"/>
  <c r="H149" i="14"/>
  <c r="D149" i="14"/>
  <c r="E149" i="14"/>
  <c r="F149" i="14"/>
  <c r="A150" i="14" a="1"/>
  <c r="A150" i="14" s="1"/>
  <c r="F150" i="14" l="1"/>
  <c r="B150" i="14"/>
  <c r="H150" i="14"/>
  <c r="D150" i="14"/>
  <c r="E150" i="14"/>
  <c r="G150" i="14"/>
  <c r="C150" i="14"/>
  <c r="A151" i="14" a="1"/>
  <c r="A151" i="14" s="1"/>
  <c r="E151" i="14" l="1"/>
  <c r="H151" i="14"/>
  <c r="F151" i="14"/>
  <c r="D151" i="14"/>
  <c r="G151" i="14"/>
  <c r="C151" i="14"/>
  <c r="B151" i="14"/>
  <c r="A152" i="14" a="1"/>
  <c r="A152" i="14" s="1"/>
  <c r="F152" i="14" l="1"/>
  <c r="D152" i="14"/>
  <c r="E152" i="14"/>
  <c r="G152" i="14"/>
  <c r="B152" i="14"/>
  <c r="H152" i="14"/>
  <c r="C152" i="14"/>
  <c r="A153" i="14" a="1"/>
  <c r="A153" i="14" s="1"/>
  <c r="C153" i="14" l="1"/>
  <c r="H153" i="14"/>
  <c r="F153" i="14"/>
  <c r="D153" i="14"/>
  <c r="G153" i="14"/>
  <c r="E153" i="14"/>
  <c r="B153" i="14"/>
  <c r="A154" i="14" a="1"/>
  <c r="A154" i="14" s="1"/>
  <c r="E154" i="14" l="1"/>
  <c r="H154" i="14"/>
  <c r="D154" i="14"/>
  <c r="G154" i="14"/>
  <c r="F154" i="14"/>
  <c r="B154" i="14"/>
  <c r="C154" i="14"/>
  <c r="A155" i="14" a="1"/>
  <c r="A155" i="14" s="1"/>
  <c r="F155" i="14" l="1"/>
  <c r="C155" i="14"/>
  <c r="E155" i="14"/>
  <c r="D155" i="14"/>
  <c r="G155" i="14"/>
  <c r="B155" i="14"/>
  <c r="H155" i="14"/>
  <c r="A156" i="14" a="1"/>
  <c r="A156" i="14" s="1"/>
  <c r="C156" i="14" l="1"/>
  <c r="E156" i="14"/>
  <c r="H156" i="14"/>
  <c r="G156" i="14"/>
  <c r="B156" i="14"/>
  <c r="F156" i="14"/>
  <c r="D156" i="14"/>
  <c r="A157" i="14" a="1"/>
  <c r="A157" i="14" s="1"/>
  <c r="B157" i="14" l="1"/>
  <c r="F157" i="14"/>
  <c r="D157" i="14"/>
  <c r="H157" i="14"/>
  <c r="C157" i="14"/>
  <c r="E157" i="14"/>
  <c r="G157" i="14"/>
  <c r="A158" i="14" a="1"/>
  <c r="A158" i="14" s="1"/>
  <c r="D158" i="14" l="1"/>
  <c r="B158" i="14"/>
  <c r="E158" i="14"/>
  <c r="C158" i="14"/>
  <c r="F158" i="14"/>
  <c r="G158" i="14"/>
  <c r="H158" i="14"/>
  <c r="A159" i="14" a="1"/>
  <c r="A159" i="14" s="1"/>
  <c r="D159" i="14" l="1"/>
  <c r="B159" i="14"/>
  <c r="G159" i="14"/>
  <c r="F159" i="14"/>
  <c r="C159" i="14"/>
  <c r="H159" i="14"/>
  <c r="E159" i="14"/>
  <c r="A160" i="14" a="1"/>
  <c r="A160" i="14" s="1"/>
  <c r="G160" i="14" l="1"/>
  <c r="E160" i="14"/>
  <c r="B160" i="14"/>
  <c r="F160" i="14"/>
  <c r="C160" i="14"/>
  <c r="H160" i="14"/>
  <c r="D160" i="14"/>
  <c r="A161" i="14" a="1"/>
  <c r="A161" i="14" s="1"/>
  <c r="E161" i="14" l="1"/>
  <c r="G161" i="14"/>
  <c r="F161" i="14"/>
  <c r="B161" i="14"/>
  <c r="D161" i="14"/>
  <c r="C161" i="14"/>
  <c r="H161" i="14"/>
  <c r="A162" i="14" a="1"/>
  <c r="A162" i="14" s="1"/>
  <c r="B162" i="14" l="1"/>
  <c r="G162" i="14"/>
  <c r="C162" i="14"/>
  <c r="E162" i="14"/>
  <c r="H162" i="14"/>
  <c r="D162" i="14"/>
  <c r="F162" i="14"/>
  <c r="A163" i="14" a="1"/>
  <c r="A163" i="14" s="1"/>
  <c r="C163" i="14" l="1"/>
  <c r="F163" i="14"/>
  <c r="D163" i="14"/>
  <c r="G163" i="14"/>
  <c r="H163" i="14"/>
  <c r="B163" i="14"/>
  <c r="E163" i="14"/>
  <c r="A164" i="14" a="1"/>
  <c r="A164" i="14" s="1"/>
  <c r="C164" i="14" l="1"/>
  <c r="F164" i="14"/>
  <c r="D164" i="14"/>
  <c r="G164" i="14"/>
  <c r="H164" i="14"/>
  <c r="B164" i="14"/>
  <c r="E164" i="14"/>
  <c r="A165" i="14" a="1"/>
  <c r="A165" i="14" s="1"/>
  <c r="C165" i="14" l="1"/>
  <c r="H165" i="14"/>
  <c r="D165" i="14"/>
  <c r="E165" i="14"/>
  <c r="F165" i="14"/>
  <c r="B165" i="14"/>
  <c r="G165" i="14"/>
  <c r="A166" i="14" a="1"/>
  <c r="A166" i="14" s="1"/>
  <c r="E166" i="14" l="1"/>
  <c r="B166" i="14"/>
  <c r="H166" i="14"/>
  <c r="C166" i="14"/>
  <c r="D166" i="14"/>
  <c r="F166" i="14"/>
  <c r="G166" i="14"/>
  <c r="A167" i="14" a="1"/>
  <c r="A167" i="14" s="1"/>
  <c r="E167" i="14" l="1"/>
  <c r="C167" i="14"/>
  <c r="H167" i="14"/>
  <c r="D167" i="14"/>
  <c r="F167" i="14"/>
  <c r="G167" i="14"/>
  <c r="B167" i="14"/>
  <c r="A168" i="14" a="1"/>
  <c r="A168" i="14" s="1"/>
  <c r="F168" i="14" l="1"/>
  <c r="E168" i="14"/>
  <c r="B168" i="14"/>
  <c r="G168" i="14"/>
  <c r="C168" i="14"/>
  <c r="H168" i="14"/>
  <c r="D168" i="14"/>
  <c r="A169" i="14" a="1"/>
  <c r="A169" i="14" s="1"/>
  <c r="B169" i="14" l="1"/>
  <c r="E169" i="14"/>
  <c r="H169" i="14"/>
  <c r="D169" i="14"/>
  <c r="C169" i="14"/>
  <c r="G169" i="14"/>
  <c r="F169" i="14"/>
  <c r="A170" i="14" a="1"/>
  <c r="A170" i="14" s="1"/>
  <c r="F170" i="14" l="1"/>
  <c r="G170" i="14"/>
  <c r="D170" i="14"/>
  <c r="B170" i="14"/>
  <c r="C170" i="14"/>
  <c r="H170" i="14"/>
  <c r="E170" i="14"/>
  <c r="A171" i="14" a="1"/>
  <c r="A171" i="14" s="1"/>
  <c r="C171" i="14" l="1"/>
  <c r="G171" i="14"/>
  <c r="D171" i="14"/>
  <c r="E171" i="14"/>
  <c r="H171" i="14"/>
  <c r="B171" i="14"/>
  <c r="F171" i="14"/>
  <c r="A172" i="14" a="1"/>
  <c r="A172" i="14" s="1"/>
  <c r="E172" i="14" l="1"/>
  <c r="D172" i="14"/>
  <c r="C172" i="14"/>
  <c r="F172" i="14"/>
  <c r="G172" i="14"/>
  <c r="H172" i="14"/>
  <c r="B172" i="14"/>
  <c r="A173" i="14" a="1"/>
  <c r="A173" i="14" s="1"/>
  <c r="D173" i="14" l="1"/>
  <c r="F173" i="14"/>
  <c r="B173" i="14"/>
  <c r="G173" i="14"/>
  <c r="H173" i="14"/>
  <c r="C173" i="14"/>
  <c r="E173" i="14"/>
  <c r="A174" i="14" a="1"/>
  <c r="A174" i="14" s="1"/>
  <c r="F174" i="14" l="1"/>
  <c r="B174" i="14"/>
  <c r="H174" i="14"/>
  <c r="C174" i="14"/>
  <c r="E174" i="14"/>
  <c r="G174" i="14"/>
  <c r="D174" i="14"/>
  <c r="A175" i="14" a="1"/>
  <c r="A175" i="14" s="1"/>
  <c r="F175" i="14" l="1"/>
  <c r="H175" i="14"/>
  <c r="C175" i="14"/>
  <c r="D175" i="14"/>
  <c r="E175" i="14"/>
  <c r="G175" i="14"/>
  <c r="B175" i="14"/>
  <c r="A176" i="14" a="1"/>
  <c r="A176" i="14" s="1"/>
  <c r="E176" i="14" l="1"/>
  <c r="B176" i="14"/>
  <c r="C176" i="14"/>
  <c r="H176" i="14"/>
  <c r="D176" i="14"/>
  <c r="F176" i="14"/>
  <c r="G176" i="14"/>
  <c r="A177" i="14" a="1"/>
  <c r="A177" i="14" s="1"/>
  <c r="E177" i="14" l="1"/>
  <c r="F177" i="14"/>
  <c r="C177" i="14"/>
  <c r="H177" i="14"/>
  <c r="D177" i="14"/>
  <c r="G177" i="14"/>
  <c r="B177" i="14"/>
  <c r="A178" i="14" a="1"/>
  <c r="A178" i="14" s="1"/>
  <c r="D178" i="14" l="1"/>
  <c r="F178" i="14"/>
  <c r="B178" i="14"/>
  <c r="H178" i="14"/>
  <c r="C178" i="14"/>
  <c r="E178" i="14"/>
  <c r="G178" i="14"/>
  <c r="A179" i="14" a="1"/>
  <c r="A179" i="14" s="1"/>
  <c r="D179" i="14" l="1"/>
  <c r="H179" i="14"/>
  <c r="B179" i="14"/>
  <c r="C179" i="14"/>
  <c r="E179" i="14"/>
  <c r="F179" i="14"/>
  <c r="G179" i="14"/>
  <c r="A180" i="14" a="1"/>
  <c r="A180" i="14" s="1"/>
  <c r="D180" i="14" l="1"/>
  <c r="B180" i="14"/>
  <c r="C180" i="14"/>
  <c r="E180" i="14"/>
  <c r="H180" i="14"/>
  <c r="G180" i="14"/>
  <c r="F180" i="14"/>
  <c r="A181" i="14" a="1"/>
  <c r="A181" i="14" s="1"/>
  <c r="G181" i="14" l="1"/>
  <c r="H181" i="14"/>
  <c r="D181" i="14"/>
  <c r="B181" i="14"/>
  <c r="E181" i="14"/>
  <c r="F181" i="14"/>
  <c r="C181" i="14"/>
  <c r="A182" i="14" a="1"/>
  <c r="A182" i="14" s="1"/>
  <c r="B182" i="14" l="1"/>
  <c r="H182" i="14"/>
  <c r="C182" i="14"/>
  <c r="G182" i="14"/>
  <c r="E182" i="14"/>
  <c r="D182" i="14"/>
  <c r="F182" i="14"/>
  <c r="A183" i="14" a="1"/>
  <c r="A183" i="14" s="1"/>
  <c r="G183" i="14" l="1"/>
  <c r="B183" i="14"/>
  <c r="H183" i="14"/>
  <c r="C183" i="14"/>
  <c r="E183" i="14"/>
  <c r="F183" i="14"/>
  <c r="D183" i="14"/>
  <c r="A184" i="14" a="1"/>
  <c r="A184" i="14" s="1"/>
  <c r="H184" i="14" l="1"/>
  <c r="C184" i="14"/>
  <c r="G184" i="14"/>
  <c r="E184" i="14"/>
  <c r="D184" i="14"/>
  <c r="F184" i="14"/>
  <c r="B184" i="14"/>
  <c r="A185" i="14" a="1"/>
  <c r="A185" i="14" s="1"/>
  <c r="C185" i="14" l="1"/>
  <c r="D185" i="14"/>
  <c r="E185" i="14"/>
  <c r="F185" i="14"/>
  <c r="H185" i="14"/>
  <c r="G185" i="14"/>
  <c r="B185" i="14"/>
  <c r="A186" i="14" a="1"/>
  <c r="A186" i="14" s="1"/>
  <c r="B186" i="14" l="1"/>
  <c r="G186" i="14"/>
  <c r="H186" i="14"/>
  <c r="E186" i="14"/>
  <c r="F186" i="14"/>
  <c r="D186" i="14"/>
  <c r="C186" i="14"/>
  <c r="A187" i="14" a="1"/>
  <c r="A187" i="14" s="1"/>
  <c r="E187" i="14" l="1"/>
  <c r="B187" i="14"/>
  <c r="F187" i="14"/>
  <c r="G187" i="14"/>
  <c r="C187" i="14"/>
  <c r="H187" i="14"/>
  <c r="D187" i="14"/>
  <c r="A188" i="14" a="1"/>
  <c r="A188" i="14" s="1"/>
  <c r="D188" i="14" l="1"/>
  <c r="C188" i="14"/>
  <c r="H188" i="14"/>
  <c r="B188" i="14"/>
  <c r="E188" i="14"/>
  <c r="F188" i="14"/>
  <c r="G188" i="14"/>
  <c r="A189" i="14" a="1"/>
  <c r="A189" i="14" s="1"/>
  <c r="D189" i="14" l="1"/>
  <c r="G189" i="14"/>
  <c r="F189" i="14"/>
  <c r="B189" i="14"/>
  <c r="H189" i="14"/>
  <c r="C189" i="14"/>
  <c r="E189" i="14"/>
  <c r="A190" i="14" a="1"/>
  <c r="A190" i="14" s="1"/>
  <c r="G190" i="14" l="1"/>
  <c r="D190" i="14"/>
  <c r="H190" i="14"/>
  <c r="E190" i="14"/>
  <c r="F190" i="14"/>
  <c r="B190" i="14"/>
  <c r="C190" i="14"/>
  <c r="A191" i="14" a="1"/>
  <c r="A191" i="14" s="1"/>
  <c r="B191" i="14" l="1"/>
  <c r="E191" i="14"/>
  <c r="C191" i="14"/>
  <c r="G191" i="14"/>
  <c r="F191" i="14"/>
  <c r="D191" i="14"/>
  <c r="H191" i="14"/>
  <c r="A192" i="14" a="1"/>
  <c r="A192" i="14" s="1"/>
  <c r="F192" i="14" l="1"/>
  <c r="E192" i="14"/>
  <c r="B192" i="14"/>
  <c r="H192" i="14"/>
  <c r="C192" i="14"/>
  <c r="D192" i="14"/>
  <c r="G192" i="14"/>
  <c r="A193" i="14" a="1"/>
  <c r="A193" i="14" s="1"/>
  <c r="G193" i="14" l="1"/>
  <c r="E193" i="14"/>
  <c r="C193" i="14"/>
  <c r="H193" i="14"/>
  <c r="B193" i="14"/>
  <c r="F193" i="14"/>
  <c r="D193" i="14"/>
  <c r="A194" i="14" a="1"/>
  <c r="A194" i="14" s="1"/>
  <c r="H194" i="14" l="1"/>
  <c r="C194" i="14"/>
  <c r="F194" i="14"/>
  <c r="G194" i="14"/>
  <c r="E194" i="14"/>
  <c r="D194" i="14"/>
  <c r="B194" i="14"/>
  <c r="A195" i="14" a="1"/>
  <c r="A195" i="14" s="1"/>
  <c r="G195" i="14" l="1"/>
  <c r="C195" i="14"/>
  <c r="H195" i="14"/>
  <c r="D195" i="14"/>
  <c r="F195" i="14"/>
  <c r="B195" i="14"/>
  <c r="E195" i="14"/>
  <c r="A196" i="14" a="1"/>
  <c r="A196" i="14" s="1"/>
  <c r="D196" i="14" l="1"/>
  <c r="H196" i="14"/>
  <c r="C196" i="14"/>
  <c r="B196" i="14"/>
  <c r="G196" i="14"/>
  <c r="E196" i="14"/>
  <c r="F196" i="14"/>
  <c r="A197" i="14" a="1"/>
  <c r="A197" i="14" s="1"/>
  <c r="E197" i="14" l="1"/>
  <c r="D197" i="14"/>
  <c r="F197" i="14"/>
  <c r="B197" i="14"/>
  <c r="H197" i="14"/>
  <c r="G197" i="14"/>
  <c r="C197" i="14"/>
  <c r="A198" i="14" a="1"/>
  <c r="A198" i="14" s="1"/>
  <c r="D198" i="14" l="1"/>
  <c r="E198" i="14"/>
  <c r="H198" i="14"/>
  <c r="F198" i="14"/>
  <c r="C198" i="14"/>
  <c r="B198" i="14"/>
  <c r="G198" i="14"/>
  <c r="A199" i="14" a="1"/>
  <c r="A199" i="14" s="1"/>
  <c r="E199" i="14" l="1"/>
  <c r="B199" i="14"/>
  <c r="C199" i="14"/>
  <c r="G199" i="14"/>
  <c r="D199" i="14"/>
  <c r="H199" i="14"/>
  <c r="F199" i="14"/>
  <c r="A200" i="14" a="1"/>
  <c r="A200" i="14" s="1"/>
  <c r="E200" i="14" l="1"/>
  <c r="F200" i="14"/>
  <c r="C200" i="14"/>
  <c r="D200" i="14"/>
  <c r="B200" i="14"/>
  <c r="G200" i="14"/>
  <c r="H200" i="14"/>
  <c r="A201" i="14" a="1"/>
  <c r="A201" i="14" s="1"/>
  <c r="G201" i="14" l="1"/>
  <c r="F201" i="14"/>
  <c r="D201" i="14"/>
  <c r="H201" i="14"/>
  <c r="C201" i="14"/>
  <c r="B201" i="14"/>
  <c r="E201" i="14"/>
  <c r="A202" i="14" a="1"/>
  <c r="A202" i="14" s="1"/>
  <c r="E202" i="14" l="1"/>
  <c r="C202" i="14"/>
  <c r="G202" i="14"/>
  <c r="F202" i="14"/>
  <c r="D202" i="14"/>
  <c r="H202" i="14"/>
  <c r="B202" i="14"/>
  <c r="A203" i="14" a="1"/>
  <c r="A203" i="14" s="1"/>
  <c r="E203" i="14" l="1"/>
  <c r="C203" i="14"/>
  <c r="H203" i="14"/>
  <c r="D203" i="14"/>
  <c r="F203" i="14"/>
  <c r="G203" i="14"/>
  <c r="B203" i="14"/>
  <c r="A204" i="14" a="1"/>
  <c r="A204" i="14" s="1"/>
  <c r="F204" i="14" l="1"/>
  <c r="G204" i="14"/>
  <c r="C204" i="14"/>
  <c r="B204" i="14"/>
  <c r="E204" i="14"/>
  <c r="H204" i="14"/>
  <c r="D204" i="14"/>
  <c r="A205" i="14" a="1"/>
  <c r="A205" i="14" s="1"/>
  <c r="F205" i="14" l="1"/>
  <c r="B205" i="14"/>
  <c r="H205" i="14"/>
  <c r="G205" i="14"/>
  <c r="E205" i="14"/>
  <c r="D205" i="14"/>
  <c r="C205" i="14"/>
  <c r="A206" i="14" a="1"/>
  <c r="A206" i="14" s="1"/>
  <c r="C206" i="14" l="1"/>
  <c r="G206" i="14"/>
  <c r="B206" i="14"/>
  <c r="H206" i="14"/>
  <c r="F206" i="14"/>
  <c r="D206" i="14"/>
  <c r="E206" i="14"/>
  <c r="A207" i="14" a="1"/>
  <c r="A207" i="14" s="1"/>
  <c r="F207" i="14" l="1"/>
  <c r="B207" i="14"/>
  <c r="C207" i="14"/>
  <c r="D207" i="14"/>
  <c r="E207" i="14"/>
  <c r="H207" i="14"/>
  <c r="G207" i="14"/>
  <c r="A208" i="14" a="1"/>
  <c r="A208" i="14" s="1"/>
  <c r="C208" i="14" l="1"/>
  <c r="E208" i="14"/>
  <c r="B208" i="14"/>
  <c r="G208" i="14"/>
  <c r="F208" i="14"/>
  <c r="D208" i="14"/>
  <c r="H208" i="14"/>
  <c r="A209" i="14" a="1"/>
  <c r="A209" i="14" s="1"/>
  <c r="B209" i="14" l="1"/>
  <c r="E209" i="14"/>
  <c r="G209" i="14"/>
  <c r="F209" i="14"/>
  <c r="D209" i="14"/>
  <c r="H209" i="14"/>
  <c r="C209" i="14"/>
  <c r="A210" i="14" a="1"/>
  <c r="A210" i="14" s="1"/>
  <c r="E210" i="14" l="1"/>
  <c r="G210" i="14"/>
  <c r="B210" i="14"/>
  <c r="H210" i="14"/>
  <c r="D210" i="14"/>
  <c r="F210" i="14"/>
  <c r="C210" i="14"/>
  <c r="A211" i="14" a="1"/>
  <c r="A211" i="14" s="1"/>
  <c r="H211" i="14" l="1"/>
  <c r="C211" i="14"/>
  <c r="E211" i="14"/>
  <c r="D211" i="14"/>
  <c r="G211" i="14"/>
  <c r="F211" i="14"/>
  <c r="B211" i="14"/>
  <c r="A212" i="14" a="1"/>
  <c r="A212" i="14" s="1"/>
  <c r="H212" i="14" l="1"/>
  <c r="C212" i="14"/>
  <c r="E212" i="14"/>
  <c r="D212" i="14"/>
  <c r="G212" i="14"/>
  <c r="B212" i="14"/>
  <c r="F212" i="14"/>
  <c r="A213" i="14" a="1"/>
  <c r="A213" i="14" s="1"/>
  <c r="G213" i="14" l="1"/>
  <c r="B213" i="14"/>
  <c r="H213" i="14"/>
  <c r="C213" i="14"/>
  <c r="E213" i="14"/>
  <c r="F213" i="14"/>
  <c r="D213" i="14"/>
  <c r="A214" i="14" a="1"/>
  <c r="A214" i="14" s="1"/>
  <c r="B214" i="14" l="1"/>
  <c r="D214" i="14"/>
  <c r="H214" i="14"/>
  <c r="G214" i="14"/>
  <c r="E214" i="14"/>
  <c r="C214" i="14"/>
  <c r="F214" i="14"/>
  <c r="A215" i="14" a="1"/>
  <c r="A215" i="14" s="1"/>
  <c r="G215" i="14" l="1"/>
  <c r="B215" i="14"/>
  <c r="D215" i="14"/>
  <c r="H215" i="14"/>
  <c r="E215" i="14"/>
  <c r="F215" i="14"/>
  <c r="C215" i="14"/>
  <c r="A216" i="14" a="1"/>
  <c r="A216" i="14" s="1"/>
  <c r="F216" i="14" l="1"/>
  <c r="B216" i="14"/>
  <c r="G216" i="14"/>
  <c r="H216" i="14"/>
  <c r="C216" i="14"/>
  <c r="E216" i="14"/>
  <c r="D216" i="14"/>
  <c r="A217" i="14" a="1"/>
  <c r="A217" i="14" s="1"/>
  <c r="C217" i="14" l="1"/>
  <c r="F217" i="14"/>
  <c r="B217" i="14"/>
  <c r="G217" i="14"/>
  <c r="H217" i="14"/>
  <c r="D217" i="14"/>
  <c r="E217" i="14"/>
  <c r="A218" i="14" a="1"/>
  <c r="A218" i="14" s="1"/>
  <c r="D218" i="14" l="1"/>
  <c r="B218" i="14"/>
  <c r="C218" i="14"/>
  <c r="E218" i="14"/>
  <c r="G218" i="14"/>
  <c r="H218" i="14"/>
  <c r="F218" i="14"/>
  <c r="A219" i="14" a="1"/>
  <c r="A219" i="14" s="1"/>
  <c r="D219" i="14" l="1"/>
  <c r="H219" i="14"/>
  <c r="F219" i="14"/>
  <c r="E219" i="14"/>
  <c r="G219" i="14"/>
  <c r="B219" i="14"/>
  <c r="C219" i="14"/>
  <c r="A220" i="14" a="1"/>
  <c r="A220" i="14" s="1"/>
  <c r="E220" i="14" l="1"/>
  <c r="D220" i="14"/>
  <c r="H220" i="14"/>
  <c r="B220" i="14"/>
  <c r="G220" i="14"/>
  <c r="F220" i="14"/>
  <c r="C220" i="14"/>
  <c r="A221" i="14" a="1"/>
  <c r="A221" i="14" s="1"/>
  <c r="H221" i="14" l="1"/>
  <c r="B221" i="14"/>
  <c r="F221" i="14"/>
  <c r="G221" i="14"/>
  <c r="E221" i="14"/>
  <c r="D221" i="14"/>
  <c r="C221" i="14"/>
  <c r="A222" i="14" a="1"/>
  <c r="A222" i="14" s="1"/>
  <c r="E222" i="14" l="1"/>
  <c r="F222" i="14"/>
  <c r="G222" i="14"/>
  <c r="H222" i="14"/>
  <c r="C222" i="14"/>
  <c r="D222" i="14"/>
  <c r="B222" i="14"/>
  <c r="A223" i="14" a="1"/>
  <c r="A223" i="14" s="1"/>
  <c r="E223" i="14" l="1"/>
  <c r="D223" i="14"/>
  <c r="G223" i="14"/>
  <c r="F223" i="14"/>
  <c r="C223" i="14"/>
  <c r="H223" i="14"/>
  <c r="B223" i="14"/>
  <c r="A224" i="14" a="1"/>
  <c r="A224" i="14" s="1"/>
  <c r="E224" i="14" l="1"/>
  <c r="H224" i="14"/>
  <c r="C224" i="14"/>
  <c r="F224" i="14"/>
  <c r="B224" i="14"/>
  <c r="G224" i="14"/>
  <c r="D224" i="14"/>
  <c r="A225" i="14" a="1"/>
  <c r="A225" i="14" s="1"/>
  <c r="G225" i="14" l="1"/>
  <c r="B225" i="14"/>
  <c r="H225" i="14"/>
  <c r="E225" i="14"/>
  <c r="D225" i="14"/>
  <c r="F225" i="14"/>
  <c r="C225" i="14"/>
  <c r="A226" i="14" a="1"/>
  <c r="A226" i="14" s="1"/>
  <c r="H226" i="14" l="1"/>
  <c r="F226" i="14"/>
  <c r="B226" i="14"/>
  <c r="D226" i="14"/>
  <c r="C226" i="14"/>
  <c r="G226" i="14"/>
  <c r="E226" i="14"/>
  <c r="A227" i="14" a="1"/>
  <c r="A227" i="14" s="1"/>
  <c r="H227" i="14" l="1"/>
  <c r="D227" i="14"/>
  <c r="F227" i="14"/>
  <c r="B227" i="14"/>
  <c r="C227" i="14"/>
  <c r="E227" i="14"/>
  <c r="G227" i="14"/>
  <c r="A228" i="14" a="1"/>
  <c r="A228" i="14" s="1"/>
  <c r="H228" i="14" l="1"/>
  <c r="B228" i="14"/>
  <c r="E228" i="14"/>
  <c r="F228" i="14"/>
  <c r="C228" i="14"/>
  <c r="G228" i="14"/>
  <c r="D228" i="14"/>
  <c r="A229" i="14" a="1"/>
  <c r="A229" i="14" s="1"/>
  <c r="D229" i="14" l="1"/>
  <c r="E229" i="14"/>
  <c r="C229" i="14"/>
  <c r="H229" i="14"/>
  <c r="B229" i="14"/>
  <c r="G229" i="14"/>
  <c r="F229" i="14"/>
  <c r="A230" i="14" a="1"/>
  <c r="A230" i="14" s="1"/>
  <c r="G230" i="14" l="1"/>
  <c r="H230" i="14"/>
  <c r="B230" i="14"/>
  <c r="E230" i="14"/>
  <c r="D230" i="14"/>
  <c r="C230" i="14"/>
  <c r="F230" i="14"/>
  <c r="A231" i="14" a="1"/>
  <c r="A231" i="14" s="1"/>
  <c r="D231" i="14" l="1"/>
  <c r="G231" i="14"/>
  <c r="C231" i="14"/>
  <c r="E231" i="14"/>
  <c r="F231" i="14"/>
  <c r="B231" i="14"/>
  <c r="H231" i="14"/>
  <c r="A232" i="14" a="1"/>
  <c r="A232" i="14" s="1"/>
  <c r="E232" i="14" l="1"/>
  <c r="B232" i="14"/>
  <c r="H232" i="14"/>
  <c r="G232" i="14"/>
  <c r="F232" i="14"/>
  <c r="C232" i="14"/>
  <c r="D232" i="14"/>
  <c r="A233" i="14" a="1"/>
  <c r="A233" i="14" s="1"/>
  <c r="G233" i="14" l="1"/>
  <c r="B233" i="14"/>
  <c r="E233" i="14"/>
  <c r="H233" i="14"/>
  <c r="D233" i="14"/>
  <c r="F233" i="14"/>
  <c r="C233" i="14"/>
  <c r="A234" i="14" a="1"/>
  <c r="A234" i="14" s="1"/>
  <c r="B234" i="14" l="1"/>
  <c r="F234" i="14"/>
  <c r="C234" i="14"/>
  <c r="D234" i="14"/>
  <c r="E234" i="14"/>
  <c r="H234" i="14"/>
  <c r="G234" i="14"/>
  <c r="A235" i="14" a="1"/>
  <c r="A235" i="14" s="1"/>
  <c r="G235" i="14" l="1"/>
  <c r="D235" i="14"/>
  <c r="B235" i="14"/>
  <c r="F235" i="14"/>
  <c r="E235" i="14"/>
  <c r="C235" i="14"/>
  <c r="H235" i="14"/>
  <c r="A236" i="14" a="1"/>
  <c r="A236" i="14" s="1"/>
  <c r="H236" i="14" l="1"/>
  <c r="D236" i="14"/>
  <c r="B236" i="14"/>
  <c r="F236" i="14"/>
  <c r="G236" i="14"/>
  <c r="E236" i="14"/>
  <c r="C236" i="14"/>
  <c r="A237" i="14" a="1"/>
  <c r="A237" i="14" s="1"/>
  <c r="F237" i="14" l="1"/>
  <c r="C237" i="14"/>
  <c r="E237" i="14"/>
  <c r="D237" i="14"/>
  <c r="G237" i="14"/>
  <c r="H237" i="14"/>
  <c r="B237" i="14"/>
  <c r="A238" i="14" a="1"/>
  <c r="A238" i="14" s="1"/>
  <c r="B238" i="14" l="1"/>
  <c r="G238" i="14"/>
  <c r="F238" i="14"/>
  <c r="C238" i="14"/>
  <c r="E238" i="14"/>
  <c r="D238" i="14"/>
  <c r="H238" i="14"/>
  <c r="A239" i="14" a="1"/>
  <c r="A239" i="14" s="1"/>
  <c r="H239" i="14" l="1"/>
  <c r="B239" i="14"/>
  <c r="G239" i="14"/>
  <c r="D239" i="14"/>
  <c r="C239" i="14"/>
  <c r="E239" i="14"/>
  <c r="F239" i="14"/>
  <c r="A240" i="14" a="1"/>
  <c r="A240" i="14" s="1"/>
  <c r="F240" i="14" l="1"/>
  <c r="G240" i="14"/>
  <c r="H240" i="14"/>
  <c r="D240" i="14"/>
  <c r="C240" i="14"/>
  <c r="B240" i="14"/>
  <c r="E240" i="14"/>
  <c r="A241" i="14" a="1"/>
  <c r="A241" i="14" s="1"/>
  <c r="E241" i="14" l="1"/>
  <c r="H241" i="14"/>
  <c r="B241" i="14"/>
  <c r="C241" i="14"/>
  <c r="F241" i="14"/>
  <c r="D241" i="14"/>
  <c r="G241" i="14"/>
  <c r="A242" i="14" a="1"/>
  <c r="A242" i="14" s="1"/>
  <c r="B242" i="14" l="1"/>
  <c r="G242" i="14"/>
  <c r="C242" i="14"/>
  <c r="D242" i="14"/>
  <c r="E242" i="14"/>
  <c r="F242" i="14"/>
  <c r="H242" i="14"/>
  <c r="A243" i="14" a="1"/>
  <c r="A243" i="14" s="1"/>
  <c r="B243" i="14" l="1"/>
  <c r="G243" i="14"/>
  <c r="C243" i="14"/>
  <c r="H243" i="14"/>
  <c r="E243" i="14"/>
  <c r="D243" i="14"/>
  <c r="F243" i="14"/>
  <c r="A244" i="14" a="1"/>
  <c r="A244" i="14" s="1"/>
  <c r="C244" i="14" l="1"/>
  <c r="E244" i="14"/>
  <c r="F244" i="14"/>
  <c r="B244" i="14"/>
  <c r="D244" i="14"/>
  <c r="G244" i="14"/>
  <c r="H244" i="14"/>
  <c r="A245" i="14" a="1"/>
  <c r="A245" i="14" s="1"/>
  <c r="F245" i="14" l="1"/>
  <c r="D245" i="14"/>
  <c r="H245" i="14"/>
  <c r="B245" i="14"/>
  <c r="C245" i="14"/>
  <c r="G245" i="14"/>
  <c r="E245" i="14"/>
  <c r="A246" i="14" a="1"/>
  <c r="A246" i="14" s="1"/>
  <c r="D246" i="14" l="1"/>
  <c r="G246" i="14"/>
  <c r="F246" i="14"/>
  <c r="B246" i="14"/>
  <c r="E246" i="14"/>
  <c r="H246" i="14"/>
  <c r="C246" i="14"/>
  <c r="A247" i="14" a="1"/>
  <c r="A247" i="14" s="1"/>
  <c r="F247" i="14" l="1"/>
  <c r="H247" i="14"/>
  <c r="E247" i="14"/>
  <c r="D247" i="14"/>
  <c r="B247" i="14"/>
  <c r="C247" i="14"/>
  <c r="G247" i="14"/>
  <c r="A248" i="14" a="1"/>
  <c r="A248" i="14" s="1"/>
  <c r="H248" i="14" l="1"/>
  <c r="E248" i="14"/>
  <c r="F248" i="14"/>
  <c r="G248" i="14"/>
  <c r="C248" i="14"/>
  <c r="B248" i="14"/>
  <c r="D248" i="14"/>
  <c r="A249" i="14" a="1"/>
  <c r="A249" i="14" s="1"/>
  <c r="E249" i="14" l="1"/>
  <c r="F249" i="14"/>
  <c r="D249" i="14"/>
  <c r="C249" i="14"/>
  <c r="H249" i="14"/>
  <c r="G249" i="14"/>
  <c r="B249" i="14"/>
  <c r="A250" i="14" a="1"/>
  <c r="A250" i="14" s="1"/>
  <c r="G250" i="14" l="1"/>
  <c r="H250" i="14"/>
  <c r="F250" i="14"/>
  <c r="E250" i="14"/>
  <c r="C250" i="14"/>
  <c r="D250" i="14"/>
  <c r="B250" i="14"/>
  <c r="A251" i="14" a="1"/>
  <c r="A251" i="14" s="1"/>
  <c r="G251" i="14" l="1"/>
  <c r="D251" i="14"/>
  <c r="B251" i="14"/>
  <c r="C251" i="14"/>
  <c r="E251" i="14"/>
  <c r="H251" i="14"/>
  <c r="F251" i="14"/>
  <c r="A252" i="14" a="1"/>
  <c r="A252" i="14" s="1"/>
  <c r="E252" i="14" l="1"/>
  <c r="H252" i="14"/>
  <c r="F252" i="14"/>
  <c r="B252" i="14"/>
  <c r="C252" i="14"/>
  <c r="G252" i="14"/>
  <c r="D252" i="14"/>
  <c r="A253" i="14" a="1"/>
  <c r="A253" i="14" s="1"/>
  <c r="F253" i="14" l="1"/>
  <c r="H253" i="14"/>
  <c r="B253" i="14"/>
  <c r="G253" i="14"/>
  <c r="E253" i="14"/>
  <c r="C253" i="14"/>
  <c r="D253" i="14"/>
  <c r="A254" i="14" a="1"/>
  <c r="A254" i="14" s="1"/>
  <c r="G254" i="14" l="1"/>
  <c r="F254" i="14"/>
  <c r="E254" i="14"/>
  <c r="B254" i="14"/>
  <c r="H254" i="14"/>
  <c r="C254" i="14"/>
  <c r="D254" i="14"/>
</calcChain>
</file>

<file path=xl/sharedStrings.xml><?xml version="1.0" encoding="utf-8"?>
<sst xmlns="http://schemas.openxmlformats.org/spreadsheetml/2006/main" count="4408" uniqueCount="1614">
  <si>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</si>
  <si>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</si>
  <si>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</si>
  <si>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</si>
  <si>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</si>
  <si>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</si>
  <si>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</si>
  <si>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</si>
  <si>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</si>
  <si>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</si>
  <si>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</si>
  <si>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</si>
  <si>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</si>
  <si>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</si>
  <si>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</si>
  <si>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</si>
  <si>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</si>
  <si>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</si>
  <si>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</si>
  <si>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</si>
  <si>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</si>
  <si>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</si>
  <si>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</si>
  <si>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</si>
  <si>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</si>
  <si>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</si>
  <si>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</si>
  <si>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</si>
  <si>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</si>
  <si>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</si>
  <si>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</si>
  <si>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</si>
  <si>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</si>
  <si>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</si>
  <si>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</si>
  <si>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</si>
  <si>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</si>
  <si>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</si>
  <si>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</si>
  <si>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</si>
  <si>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</si>
  <si>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</si>
  <si>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</si>
  <si>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</si>
  <si>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</si>
  <si>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</si>
  <si>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</si>
  <si>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</si>
  <si>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</si>
  <si>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</si>
  <si>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</si>
  <si>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</si>
  <si>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</si>
  <si>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</si>
  <si>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</si>
  <si>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</si>
  <si>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</si>
  <si>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</si>
  <si>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</si>
  <si>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</si>
  <si>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</si>
  <si>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</si>
  <si>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</si>
  <si>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</si>
  <si>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</si>
  <si>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</si>
  <si>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</si>
  <si>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</si>
  <si>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</si>
  <si>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</si>
  <si>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</si>
  <si>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</si>
  <si>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</si>
  <si>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</si>
  <si>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</si>
  <si>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</si>
  <si>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</si>
  <si>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</si>
  <si>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</si>
  <si>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</si>
  <si>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</si>
  <si>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</si>
  <si>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</si>
  <si>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</si>
  <si>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</si>
  <si>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</si>
  <si>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</si>
  <si>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</si>
  <si>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</si>
  <si>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</si>
  <si>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</si>
  <si>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</si>
  <si>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</si>
  <si>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</si>
  <si>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</si>
  <si>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</si>
  <si>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</si>
  <si>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</si>
  <si>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</si>
  <si>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</si>
  <si>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</si>
  <si>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</si>
  <si>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</si>
  <si>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</si>
  <si>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</si>
  <si>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</si>
  <si>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</si>
  <si>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</si>
  <si>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</si>
  <si>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</si>
  <si>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</si>
  <si>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</si>
  <si>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</si>
  <si>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</si>
  <si>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</si>
  <si>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</si>
  <si>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</si>
  <si>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</si>
  <si>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</si>
  <si>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</si>
  <si>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</si>
  <si>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</si>
  <si>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</si>
  <si>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</si>
  <si>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</si>
  <si>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</si>
  <si>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</si>
  <si>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</si>
  <si>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</si>
  <si>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</si>
  <si>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</si>
  <si>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</si>
  <si>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</si>
  <si>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</si>
  <si>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</si>
  <si>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</si>
  <si>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</si>
  <si>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</si>
  <si>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</si>
  <si>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</si>
  <si>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</si>
  <si>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</si>
  <si>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</si>
  <si>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</si>
  <si>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</si>
  <si>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</si>
  <si>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</si>
  <si>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</si>
  <si>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</si>
  <si>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</si>
  <si>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</si>
  <si>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</si>
  <si>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</si>
  <si>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</si>
  <si>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</si>
  <si>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</si>
  <si>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</si>
  <si>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</si>
  <si>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</si>
  <si>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</si>
  <si>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</si>
  <si>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</si>
  <si>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</si>
  <si>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</si>
  <si>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</si>
  <si>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</si>
  <si>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</si>
  <si>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</si>
  <si>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</si>
  <si>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</si>
  <si>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</si>
  <si>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</si>
  <si>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</si>
  <si>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</si>
  <si>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</si>
  <si>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</si>
  <si>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</si>
  <si>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</si>
  <si>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</si>
  <si>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</si>
  <si>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</si>
  <si>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</si>
  <si>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</si>
  <si>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</si>
  <si>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</si>
  <si>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</si>
  <si>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</si>
  <si>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</si>
  <si>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</si>
  <si>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</si>
  <si>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</si>
  <si>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</si>
  <si>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</si>
  <si>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</si>
  <si>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</si>
  <si>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</si>
  <si>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</si>
  <si>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</si>
  <si>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</si>
  <si>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</si>
  <si>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</si>
  <si>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</si>
  <si>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</si>
  <si>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</si>
  <si>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</si>
  <si>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</si>
  <si>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</si>
  <si>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</si>
  <si>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</si>
  <si>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</si>
  <si>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</si>
  <si>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</si>
  <si>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</si>
  <si>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</si>
  <si>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</si>
  <si>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</si>
  <si>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</si>
  <si>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</si>
  <si>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</si>
  <si>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</si>
  <si>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</si>
  <si>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</si>
  <si>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</si>
  <si>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</si>
  <si>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</si>
  <si>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</si>
  <si>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</si>
  <si>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</si>
  <si>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</si>
  <si>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</si>
  <si>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</si>
  <si>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</si>
  <si>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</si>
  <si>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</si>
  <si>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</si>
  <si>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</si>
  <si>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</si>
  <si>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</si>
  <si>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</si>
  <si>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</si>
  <si>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</si>
  <si>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</si>
  <si>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</si>
  <si>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</si>
  <si>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</si>
  <si>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</si>
  <si>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</si>
  <si>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</si>
  <si>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</si>
  <si>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</si>
  <si>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</si>
  <si>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</si>
  <si>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</si>
  <si>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</si>
  <si>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</si>
  <si>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</si>
  <si>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</si>
  <si>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</si>
  <si>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</si>
  <si>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</si>
  <si>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</si>
  <si>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</si>
  <si>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</si>
  <si>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</si>
  <si>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</si>
  <si>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</si>
  <si>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</si>
  <si>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</si>
  <si>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</si>
  <si>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</si>
  <si>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</si>
  <si>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</si>
  <si>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</si>
  <si>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</si>
  <si>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</si>
  <si>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</si>
  <si>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</si>
  <si>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</si>
  <si>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</si>
  <si>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</si>
  <si>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</si>
  <si>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</si>
  <si>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</si>
  <si>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</si>
  <si>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</si>
  <si>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</si>
  <si>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</si>
  <si>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</si>
  <si>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</si>
  <si>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</si>
  <si>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</si>
  <si>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</si>
  <si>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</si>
  <si>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</si>
  <si>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</si>
  <si>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</si>
  <si>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</si>
  <si>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</si>
  <si>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</si>
  <si>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</si>
  <si>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</si>
  <si>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</si>
  <si>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</si>
  <si>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</si>
  <si>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</si>
  <si>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</si>
  <si>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</si>
  <si>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</si>
  <si>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</si>
  <si>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</si>
  <si>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</si>
  <si>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</si>
  <si>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</si>
  <si>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</si>
  <si>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</si>
  <si>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</si>
  <si>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</si>
  <si>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</si>
  <si>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</si>
  <si>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</si>
  <si>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</si>
  <si>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</si>
  <si>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</si>
  <si>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</si>
  <si>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</si>
  <si>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</si>
  <si>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</si>
  <si>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</si>
  <si>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</si>
  <si>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</si>
  <si>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</si>
  <si>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</si>
  <si>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</si>
  <si>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</si>
  <si>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</si>
  <si>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</si>
  <si>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</si>
  <si>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</si>
  <si>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</si>
  <si>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</si>
  <si>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</si>
  <si>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</si>
  <si>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</si>
  <si>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</si>
  <si>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</si>
  <si>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</si>
  <si>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</si>
  <si>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</si>
  <si>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</si>
  <si>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</si>
  <si>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</si>
  <si>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</si>
  <si>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</si>
  <si>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</si>
  <si>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</si>
  <si>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</si>
  <si>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</si>
  <si>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</si>
  <si>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</si>
  <si>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</si>
  <si>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</si>
  <si>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</si>
  <si>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</si>
  <si>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</si>
  <si>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</si>
  <si>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</si>
  <si>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</si>
  <si>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</si>
  <si>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</si>
  <si>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</si>
  <si>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</si>
  <si>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</si>
  <si>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</si>
  <si>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</si>
  <si>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</si>
  <si>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</si>
  <si>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</si>
  <si>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</si>
  <si>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</si>
  <si>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</si>
  <si>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</si>
  <si>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</si>
  <si>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</si>
  <si>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</si>
  <si>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</si>
  <si>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</si>
  <si>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</si>
  <si>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</si>
  <si>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</si>
  <si>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</si>
  <si>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</si>
  <si>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</si>
  <si>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</si>
  <si>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</si>
  <si>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</si>
  <si>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</si>
  <si>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</si>
  <si>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</si>
  <si>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</si>
  <si>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</si>
  <si>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</si>
  <si>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</si>
  <si>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</si>
  <si>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</si>
  <si>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</si>
  <si>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</si>
  <si>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</si>
  <si>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</si>
  <si>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</si>
  <si>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</si>
  <si>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</si>
  <si>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</si>
  <si>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</si>
  <si>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</si>
  <si>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</si>
  <si>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</si>
  <si>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</si>
  <si>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</si>
  <si>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</si>
  <si>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</si>
  <si>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</si>
  <si>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</si>
  <si>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</si>
  <si>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</si>
  <si>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</si>
  <si>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</si>
  <si>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</si>
  <si>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</si>
  <si>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</si>
  <si>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</si>
  <si>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</si>
  <si>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</si>
  <si>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</si>
  <si>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</si>
  <si>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</si>
  <si>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</si>
  <si>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</si>
  <si>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</si>
  <si>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</si>
  <si>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</si>
  <si>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</si>
  <si>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</si>
  <si>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</si>
  <si>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</si>
  <si>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</si>
  <si>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</si>
  <si>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</si>
  <si>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</si>
  <si>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</si>
  <si>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</si>
  <si>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</si>
  <si>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</si>
  <si>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</si>
  <si>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</si>
  <si>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</si>
  <si>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</si>
  <si>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</si>
  <si>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</si>
  <si>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</si>
  <si>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</si>
  <si>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</si>
  <si>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</si>
  <si>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</si>
  <si>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</si>
  <si>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</si>
  <si>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</si>
  <si>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</si>
  <si>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</si>
  <si>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</si>
  <si>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</si>
  <si>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</si>
  <si>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</si>
  <si>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</si>
  <si>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</si>
  <si>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</si>
  <si>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</si>
  <si>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</si>
  <si>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</si>
  <si>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</si>
  <si>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</si>
  <si>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</si>
  <si>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</si>
  <si>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</si>
  <si>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</si>
  <si>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</si>
  <si>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</si>
  <si>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</si>
  <si>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</si>
  <si>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</si>
  <si>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</si>
  <si>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</si>
  <si>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</si>
  <si>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</si>
  <si>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</si>
  <si>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</si>
  <si>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</si>
  <si>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</si>
  <si>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</si>
  <si>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</si>
  <si>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</si>
  <si>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</si>
  <si>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</si>
  <si>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</si>
  <si>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</si>
  <si>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</si>
  <si>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</si>
  <si>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</si>
  <si>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</si>
  <si>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</si>
  <si>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</si>
  <si>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</si>
  <si>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</si>
  <si>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</si>
  <si>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</si>
  <si>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</si>
  <si>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</si>
  <si>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</si>
  <si>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</si>
  <si>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</si>
  <si>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</si>
  <si>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</si>
  <si>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</si>
  <si>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</si>
  <si>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</si>
  <si>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</si>
  <si>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</si>
  <si>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</si>
  <si>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</si>
  <si>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</si>
  <si>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</si>
  <si>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</si>
  <si>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</si>
  <si>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</si>
  <si>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</si>
  <si>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</si>
  <si>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</si>
  <si>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</si>
  <si>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</si>
  <si>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</si>
  <si>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</si>
  <si>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</si>
  <si>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</si>
  <si>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</si>
  <si>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</si>
  <si>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</si>
  <si>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</si>
  <si>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</si>
  <si>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</si>
  <si>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</si>
  <si>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</si>
  <si>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</si>
  <si>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</si>
  <si>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</si>
  <si>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</si>
  <si>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</si>
  <si>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</si>
  <si>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</si>
  <si>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</si>
  <si>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</si>
  <si>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</si>
  <si>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</si>
  <si>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</si>
  <si>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</si>
  <si>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</si>
  <si>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</si>
  <si>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</si>
  <si>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</si>
  <si>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</si>
  <si>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</si>
  <si>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</si>
  <si>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</si>
  <si>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</si>
  <si>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</si>
  <si>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</si>
  <si>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</si>
  <si>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</si>
  <si>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</si>
  <si>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</si>
  <si>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</si>
  <si>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</si>
  <si>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</si>
  <si>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</si>
  <si>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</si>
  <si>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</si>
  <si>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</si>
  <si>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</si>
  <si>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</si>
  <si>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</si>
  <si>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</si>
  <si>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</si>
  <si>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</si>
  <si>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</si>
  <si>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</si>
  <si>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</si>
  <si>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</si>
  <si>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</si>
  <si>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</si>
  <si>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</si>
  <si>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</si>
  <si>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</si>
  <si>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</si>
  <si>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</si>
  <si>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</si>
  <si>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</si>
  <si>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</si>
  <si>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</si>
  <si>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</si>
  <si>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</si>
  <si>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</si>
  <si>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</si>
  <si>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</si>
  <si>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</si>
  <si>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</si>
  <si>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</si>
  <si>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</si>
  <si>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</si>
  <si>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</si>
  <si>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</si>
  <si>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</si>
  <si>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</si>
  <si>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</si>
  <si>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</si>
  <si>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</si>
  <si>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</si>
  <si>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</si>
  <si>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</si>
  <si>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</si>
  <si>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</si>
  <si>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</si>
  <si>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</si>
  <si>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</si>
  <si>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</si>
  <si>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</si>
  <si>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</si>
  <si>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</si>
  <si>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</si>
  <si>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</si>
  <si>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</si>
  <si>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</si>
  <si>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</si>
  <si>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</si>
  <si>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</si>
  <si>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</si>
  <si>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</si>
  <si>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</si>
  <si>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</si>
  <si>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</si>
  <si>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</si>
  <si>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</si>
  <si>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</si>
  <si>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</si>
  <si>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</si>
  <si>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</si>
  <si>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</si>
  <si>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</si>
  <si>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</si>
  <si>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</si>
  <si>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</si>
  <si>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</si>
  <si>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</si>
  <si>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</si>
  <si>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</si>
  <si>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</si>
  <si>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</si>
  <si>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</si>
  <si>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</si>
  <si>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</si>
  <si>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</si>
  <si>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</si>
  <si>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</si>
  <si>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</si>
  <si>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</si>
  <si>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</si>
  <si>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</si>
  <si>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</si>
  <si>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</si>
  <si>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</si>
  <si>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</si>
  <si>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</si>
  <si>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</si>
  <si>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</si>
  <si>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</si>
  <si>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</si>
  <si>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</si>
  <si>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</si>
  <si>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</si>
  <si>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</si>
  <si>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</si>
  <si>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</si>
  <si>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</si>
  <si>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</si>
  <si>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</si>
  <si>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</si>
  <si>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</si>
  <si>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</si>
  <si>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</si>
  <si>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</si>
  <si>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</si>
  <si>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</si>
  <si>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</si>
  <si>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</si>
  <si>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</si>
  <si>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</si>
  <si>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</si>
  <si>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</si>
  <si>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</si>
  <si>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</si>
  <si>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</si>
  <si>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</si>
  <si>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</si>
  <si>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</si>
  <si>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</si>
  <si>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</si>
  <si>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</si>
  <si>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</si>
  <si>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</si>
  <si>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</si>
  <si>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</si>
  <si>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</si>
  <si>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</si>
  <si>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</si>
  <si>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</si>
  <si>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</si>
  <si>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</si>
  <si>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</si>
  <si>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</si>
  <si>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</si>
  <si>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</si>
  <si>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</si>
  <si>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16.30 - 19.30</t>
  </si>
  <si>
    <t>08.00 - 16.30
19.30 - 22.30</t>
  </si>
  <si>
    <t>00.00 - 08.00
22.30 - 00.00</t>
  </si>
  <si>
    <t>16.00 - 20.00</t>
  </si>
  <si>
    <t>00.00 - 16.00
20.00 - 00.00</t>
  </si>
  <si>
    <t>Monday to Friday 
(Including Bank Holidays)
March, April, May and September, October</t>
  </si>
  <si>
    <t>08.00 - 22.30</t>
  </si>
  <si>
    <t>00:00-16:00
20:00-00:00</t>
  </si>
  <si>
    <t>G00, H00</t>
  </si>
  <si>
    <t>G01, H01</t>
  </si>
  <si>
    <t>G02, H02</t>
  </si>
  <si>
    <t>G03, H03</t>
  </si>
  <si>
    <t>G04, H04</t>
  </si>
  <si>
    <t>K00, L00</t>
  </si>
  <si>
    <t>K01, L01</t>
  </si>
  <si>
    <t>K02, L02</t>
  </si>
  <si>
    <t>K03, L03</t>
  </si>
  <si>
    <t>K04, L04</t>
  </si>
  <si>
    <t>M00, N00</t>
  </si>
  <si>
    <t>M01, N01</t>
  </si>
  <si>
    <t>M02, N02</t>
  </si>
  <si>
    <t>M03, N03</t>
  </si>
  <si>
    <t>M04, N04</t>
  </si>
  <si>
    <t>900, 901, 902, 903, 910</t>
  </si>
  <si>
    <t>16:30 - 19:30</t>
  </si>
  <si>
    <t xml:space="preserve">Unit time periods are as specified in the SSC. </t>
  </si>
  <si>
    <t>Monday to Friday 
(Including Bank Holidays)
March to May, &amp; September to October, Inclusive</t>
  </si>
  <si>
    <t>SP Distribution</t>
  </si>
  <si>
    <t>100, 101, 110, 111, 114, 115, 118, 119, 120, 121, 160, 161, 162, 163, 180</t>
  </si>
  <si>
    <t>112, 113, 116, 117, 132, 133, 136, 137, 164, 165, 166</t>
  </si>
  <si>
    <t>D00,F00</t>
  </si>
  <si>
    <t>D01,F01</t>
  </si>
  <si>
    <t>D02,F02</t>
  </si>
  <si>
    <t>D03,F03</t>
  </si>
  <si>
    <t>D04,F04</t>
  </si>
  <si>
    <t>225, 240, 241, 301</t>
  </si>
  <si>
    <t>781, 782, 783, 784, 785</t>
  </si>
  <si>
    <t>603, 604, 607, 608</t>
  </si>
  <si>
    <t>794, 795</t>
  </si>
  <si>
    <t>609, 610</t>
  </si>
  <si>
    <t>796, 797</t>
  </si>
  <si>
    <t>605, 606, 611, 612</t>
  </si>
  <si>
    <t>798, 799</t>
  </si>
  <si>
    <t>130, 134, 135</t>
  </si>
  <si>
    <t>223, 242, 243, 245, 246</t>
  </si>
  <si>
    <t>904, 905, 906, 907, 908, 909</t>
  </si>
  <si>
    <t>Non-Domestic Aggregated (Related MPAN)</t>
  </si>
  <si>
    <t>3 or 4</t>
  </si>
  <si>
    <t xml:space="preserve">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</si>
  <si>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23:30 – 07:30</t>
  </si>
  <si>
    <t>07:30 – 23:30</t>
  </si>
  <si>
    <t>20:00 – 23:30</t>
  </si>
  <si>
    <t>07:30 – 16:00
19:00 – 20:00</t>
  </si>
  <si>
    <t>16:00 – 19:00</t>
  </si>
  <si>
    <t>Monday to Friday 
March to October</t>
  </si>
  <si>
    <t>Monday to Friday 
November to February</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</si>
  <si>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</si>
  <si>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</si>
  <si>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</si>
  <si>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</si>
  <si>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</si>
  <si>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</si>
  <si>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</si>
  <si>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</si>
  <si>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</si>
  <si>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</si>
  <si>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</si>
  <si>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</si>
  <si>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</si>
  <si>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</si>
  <si>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</si>
  <si>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</si>
  <si>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</si>
  <si>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</si>
  <si>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</si>
  <si>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</si>
  <si>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</si>
  <si>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</si>
  <si>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</si>
  <si>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</si>
  <si>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</si>
  <si>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</si>
  <si>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</si>
  <si>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</si>
  <si>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</si>
  <si>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</si>
  <si>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</si>
  <si>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</si>
  <si>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</si>
  <si>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</si>
  <si>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</si>
  <si>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</si>
  <si>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</si>
  <si>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</si>
  <si>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</si>
  <si>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</si>
  <si>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</si>
  <si>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</si>
  <si>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</si>
  <si>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</si>
  <si>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</si>
  <si>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</si>
  <si>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</si>
  <si>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</si>
  <si>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</si>
  <si>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</si>
  <si>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</si>
  <si>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</si>
  <si>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</si>
  <si>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</si>
  <si>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</si>
  <si>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</si>
  <si>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</si>
  <si>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</si>
  <si>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</si>
  <si>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</si>
  <si>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</si>
  <si>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</si>
  <si>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</si>
  <si>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</si>
  <si>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</si>
  <si>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</si>
  <si>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</si>
  <si>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</si>
  <si>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</si>
  <si>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</si>
  <si>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</si>
  <si>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</si>
  <si>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</si>
  <si>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</si>
  <si>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</si>
  <si>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</si>
  <si>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</si>
  <si>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</si>
  <si>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</si>
  <si>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</si>
  <si>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</si>
  <si>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</si>
  <si>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</si>
  <si>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</si>
  <si>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</si>
  <si>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</si>
  <si>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</si>
  <si>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</si>
  <si>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</si>
  <si>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</si>
  <si>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</si>
  <si>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</si>
  <si>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</si>
  <si>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</si>
  <si>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</si>
  <si>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</si>
  <si>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</si>
  <si>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</si>
  <si>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</si>
  <si>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</si>
  <si>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</si>
  <si>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</si>
  <si>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</si>
  <si>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</si>
  <si>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</si>
  <si>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</si>
  <si>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</si>
  <si>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</si>
  <si>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</si>
  <si>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Solwaybank</t>
  </si>
  <si>
    <t>Millerhill EFW</t>
  </si>
  <si>
    <t>Broxburn ESS</t>
  </si>
  <si>
    <t>Sneddon Law WF</t>
  </si>
  <si>
    <t>Redhouse Energy Storage site (ESS)</t>
  </si>
  <si>
    <t>Inverclyde Windfarm</t>
  </si>
  <si>
    <t>Harelaw Gas</t>
  </si>
  <si>
    <t>Byers Brae Battery Storage</t>
  </si>
  <si>
    <t>Netherton Gas</t>
  </si>
  <si>
    <t>Carbrain Gas</t>
  </si>
  <si>
    <t>Leven Gas Generation</t>
  </si>
  <si>
    <t>Carmuirs Gas</t>
  </si>
  <si>
    <t>Abercorn Street</t>
  </si>
  <si>
    <t>GSK Irvine</t>
  </si>
  <si>
    <t>Calachem RDF CHP Plant</t>
  </si>
  <si>
    <t xml:space="preserve">Drumcross ESS </t>
  </si>
  <si>
    <t>Easter Drumclair WF</t>
  </si>
  <si>
    <t>Camilla Farm ESS</t>
  </si>
  <si>
    <t>Nairn Road Alpha</t>
  </si>
  <si>
    <t>Nairn Road Bravo</t>
  </si>
  <si>
    <t>Southrigg 2 WF</t>
  </si>
  <si>
    <t>Abbotshaugh Reserve Power Facility</t>
  </si>
  <si>
    <t>Mochrumfell Wind Farm</t>
  </si>
  <si>
    <t>Greengairs East Wind Farm</t>
  </si>
  <si>
    <t>North Lanarkshire Bio Power</t>
  </si>
  <si>
    <t>Watsonhead</t>
  </si>
  <si>
    <t>Back Hareshaw</t>
  </si>
  <si>
    <t>Rigmuir (Viridor)</t>
  </si>
  <si>
    <t>Sorbie Windfarm</t>
  </si>
  <si>
    <t>MSID 8083</t>
  </si>
  <si>
    <t>MSID 8085</t>
  </si>
  <si>
    <t>MSID 8334</t>
  </si>
  <si>
    <t>MSID 8339</t>
  </si>
  <si>
    <t>MSID 8341</t>
  </si>
  <si>
    <t>MSID 8347</t>
  </si>
  <si>
    <t>MSID 8348</t>
  </si>
  <si>
    <t>MSID 8349</t>
  </si>
  <si>
    <t>MSID 8359</t>
  </si>
  <si>
    <t>TBA 3A</t>
  </si>
  <si>
    <t>TBA 14A</t>
  </si>
  <si>
    <t>TBA 15A</t>
  </si>
  <si>
    <t>TBA 17A</t>
  </si>
  <si>
    <t>TBA 10A</t>
  </si>
  <si>
    <t>TBA 11A</t>
  </si>
  <si>
    <t>TBA 12A</t>
  </si>
  <si>
    <t>TBA 19 A</t>
  </si>
  <si>
    <t>TBA 20 A</t>
  </si>
  <si>
    <t>TBA 21 A</t>
  </si>
  <si>
    <t>TBA 22 A</t>
  </si>
  <si>
    <t>TBA 23 A</t>
  </si>
  <si>
    <t>TBA 24 A</t>
  </si>
  <si>
    <t>MSID 8182</t>
  </si>
  <si>
    <t>MSID 8183</t>
  </si>
  <si>
    <t>MSID 8732</t>
  </si>
  <si>
    <t>MSID 8340</t>
  </si>
  <si>
    <t>MSID 8366</t>
  </si>
  <si>
    <t>MSID 8360</t>
  </si>
  <si>
    <t>TBA 3B</t>
  </si>
  <si>
    <t>TBA 8B</t>
  </si>
  <si>
    <t>TBA 14B</t>
  </si>
  <si>
    <t>TBA 15B</t>
  </si>
  <si>
    <t>TBA 17B</t>
  </si>
  <si>
    <t>TBA 10B</t>
  </si>
  <si>
    <t>TBA 11B</t>
  </si>
  <si>
    <t>TBA 12B</t>
  </si>
  <si>
    <t>TBA 19 B</t>
  </si>
  <si>
    <t>TBA 20 B</t>
  </si>
  <si>
    <t>TBA 21 B</t>
  </si>
  <si>
    <t>TBA 22 B</t>
  </si>
  <si>
    <t>TBA 23 B</t>
  </si>
  <si>
    <t>TBA 24 B</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</si>
  <si>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</si>
  <si>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</si>
  <si>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</si>
  <si>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</si>
  <si>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</si>
  <si>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</si>
  <si>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</si>
  <si>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</si>
  <si>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</si>
  <si>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</si>
  <si>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</si>
  <si>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</si>
  <si>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</si>
  <si>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</si>
  <si>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</si>
  <si>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</si>
  <si>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</si>
  <si>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</si>
  <si>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</si>
  <si>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</si>
  <si>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</si>
  <si>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</si>
  <si>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</si>
  <si>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</si>
  <si>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</si>
  <si>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</si>
  <si>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</si>
  <si>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</si>
  <si>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</si>
  <si>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</si>
  <si>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</si>
  <si>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</si>
  <si>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</si>
  <si>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</si>
  <si>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</si>
  <si>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</si>
  <si>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</si>
  <si>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</si>
  <si>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</si>
  <si>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</si>
  <si>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</si>
  <si>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</si>
  <si>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</si>
  <si>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</si>
  <si>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</si>
  <si>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</si>
  <si>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</si>
  <si>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</si>
  <si>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</si>
  <si>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</si>
  <si>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</si>
  <si>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</si>
  <si>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</si>
  <si>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</si>
  <si>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</si>
  <si>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</si>
  <si>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</si>
  <si>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</si>
  <si>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</si>
  <si>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</si>
  <si>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</si>
  <si>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</si>
  <si>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</si>
  <si>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</si>
  <si>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</si>
  <si>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</si>
  <si>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TONGLAND 11kV GSP</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</si>
  <si>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</si>
  <si>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</si>
  <si>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</si>
  <si>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</si>
  <si>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</si>
  <si>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</si>
  <si>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</si>
  <si>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</si>
  <si>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</si>
  <si>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</si>
  <si>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</si>
  <si>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</si>
  <si>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</si>
  <si>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</si>
  <si>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</si>
  <si>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</si>
  <si>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</si>
  <si>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</si>
  <si>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</si>
  <si>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</si>
  <si>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</si>
  <si>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</si>
  <si>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</si>
  <si>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</si>
  <si>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</si>
  <si>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</si>
  <si>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</si>
  <si>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</si>
  <si>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</si>
  <si>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</si>
  <si>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</si>
  <si>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</si>
  <si>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</si>
  <si>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</si>
  <si>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</si>
  <si>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</si>
  <si>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</si>
  <si>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</si>
  <si>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</si>
  <si>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</si>
  <si>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</si>
  <si>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</si>
  <si>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</si>
  <si>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</si>
  <si>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</si>
  <si>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</si>
  <si>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</si>
  <si>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</si>
  <si>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</si>
  <si>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</si>
  <si>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</si>
  <si>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</si>
  <si>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</si>
  <si>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</si>
  <si>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</si>
  <si>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</si>
  <si>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</si>
  <si>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</si>
  <si>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</si>
  <si>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</si>
  <si>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</si>
  <si>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</si>
  <si>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</si>
  <si>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</si>
  <si>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</si>
  <si>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</si>
  <si>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</si>
  <si>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</si>
  <si>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</si>
  <si>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</si>
  <si>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</si>
  <si>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</si>
  <si>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</si>
  <si>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</si>
  <si>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</si>
  <si>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</si>
  <si>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</si>
  <si>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</si>
  <si>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</si>
  <si>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</si>
  <si>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</si>
  <si>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</si>
  <si>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</si>
  <si>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</si>
  <si>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</si>
  <si>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</si>
  <si>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</si>
  <si>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</si>
  <si>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</si>
  <si>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</si>
  <si>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</si>
  <si>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</si>
  <si>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</si>
  <si>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</si>
  <si>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</si>
  <si>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</si>
  <si>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</si>
  <si>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</si>
  <si>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</si>
  <si>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</si>
  <si>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</si>
  <si>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</si>
  <si>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</si>
  <si>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</si>
  <si>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</si>
  <si>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</si>
  <si>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</si>
  <si>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</si>
  <si>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</si>
  <si>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</si>
  <si>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</si>
  <si>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</si>
  <si>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</si>
  <si>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</si>
  <si>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</si>
  <si>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</si>
  <si>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</si>
  <si>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</si>
  <si>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</si>
  <si>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</si>
  <si>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</si>
  <si>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</si>
  <si>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</si>
  <si>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</si>
  <si>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</si>
  <si>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</si>
  <si>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</si>
  <si>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</si>
  <si>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</si>
  <si>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</si>
  <si>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</si>
  <si>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</si>
  <si>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</si>
  <si>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</si>
  <si>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</si>
  <si>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</si>
  <si>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</si>
  <si>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</si>
  <si>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</si>
  <si>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</si>
  <si>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</si>
  <si>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</si>
  <si>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</si>
  <si>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</si>
  <si>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</si>
  <si>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</si>
  <si>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</si>
  <si>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</si>
  <si>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</si>
  <si>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</si>
  <si>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</si>
  <si>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</si>
  <si>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</si>
  <si>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</si>
  <si>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</si>
  <si>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</si>
  <si>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</si>
  <si>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</si>
  <si>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</si>
  <si>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</si>
  <si>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</si>
  <si>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</si>
  <si>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</si>
  <si>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</si>
  <si>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</si>
  <si>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</si>
  <si>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</si>
  <si>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</si>
  <si>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</si>
  <si>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</si>
  <si>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</si>
  <si>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</si>
  <si>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</si>
  <si>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</si>
  <si>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</si>
  <si>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</si>
  <si>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</si>
  <si>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</si>
  <si>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</si>
  <si>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</si>
  <si>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</si>
  <si>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</si>
  <si>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</si>
  <si>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</si>
  <si>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</si>
  <si>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</si>
  <si>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</si>
  <si>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</si>
  <si>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</si>
  <si>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</si>
  <si>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</si>
  <si>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</si>
  <si>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</si>
  <si>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</si>
  <si>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</si>
  <si>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</si>
  <si>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</si>
  <si>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</si>
  <si>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</si>
  <si>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</si>
  <si>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</si>
  <si>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BOCO        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</si>
  <si>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</si>
  <si>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</si>
  <si>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</si>
  <si>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</si>
  <si>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</si>
  <si>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</si>
  <si>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</si>
  <si>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</si>
  <si>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</si>
  <si>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</si>
  <si>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</si>
  <si>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</si>
  <si>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</si>
  <si>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</si>
  <si>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</si>
  <si>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</si>
  <si>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</si>
  <si>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</si>
  <si>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</si>
  <si>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CALLE/CADA5-11.000</t>
  </si>
  <si>
    <t>CADDL/CADD5-11.000</t>
  </si>
  <si>
    <t>CAFA11      11.000</t>
  </si>
  <si>
    <t>CARSF/CAFA5-11.000</t>
  </si>
  <si>
    <t>CALAI/CALA5A11.000</t>
  </si>
  <si>
    <t>CALAI/CALA5B11.000</t>
  </si>
  <si>
    <t>CASTL/CALE5-11.000</t>
  </si>
  <si>
    <t>CAMEL/CALO5-11.000</t>
  </si>
  <si>
    <t>CALTO/CALT5-11.000</t>
  </si>
  <si>
    <t>CAMER/CAME5-</t>
  </si>
  <si>
    <t>CAMBU/CAML5-11.000</t>
  </si>
  <si>
    <t>CASTL/CAND5A11.000</t>
  </si>
  <si>
    <t>CASTL/CAND5B11.000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</si>
  <si>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</si>
  <si>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</si>
  <si>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</si>
  <si>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</si>
  <si>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</si>
  <si>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</si>
  <si>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</si>
  <si>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</si>
  <si>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</si>
  <si>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</si>
  <si>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</si>
  <si>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</si>
  <si>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</si>
  <si>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</si>
  <si>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</si>
  <si>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</si>
  <si>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</si>
  <si>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</si>
  <si>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</si>
  <si>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</si>
  <si>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</si>
  <si>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</si>
  <si>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</si>
  <si>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</si>
  <si>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</si>
  <si>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</si>
  <si>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</si>
  <si>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</si>
  <si>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</si>
  <si>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</si>
  <si>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</si>
  <si>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</si>
  <si>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</si>
  <si>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</si>
  <si>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</si>
  <si>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</si>
  <si>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</si>
  <si>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</si>
  <si>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</si>
  <si>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</si>
  <si>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</si>
  <si>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</si>
  <si>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</si>
  <si>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</si>
  <si>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DALRY/DADR5-11.000</t>
  </si>
  <si>
    <t>DALGE/DALG5-11.000</t>
  </si>
  <si>
    <t>DARVE/DARV5-11.000</t>
  </si>
  <si>
    <t>DDUF00      11.000</t>
  </si>
  <si>
    <t>DEANS/DEAS5-</t>
  </si>
  <si>
    <t>DEANS/DECL5-11.000</t>
  </si>
  <si>
    <t>DENHO/DENH5-11.000</t>
  </si>
  <si>
    <t>DENMA/DENS5-11.000</t>
  </si>
  <si>
    <t>DEDRI/DERI5-11.000</t>
  </si>
  <si>
    <t>DEWAR/DEWP5-11.000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</si>
  <si>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</si>
  <si>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</si>
  <si>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</si>
  <si>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</si>
  <si>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</si>
  <si>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</si>
  <si>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</si>
  <si>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</si>
  <si>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</si>
  <si>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</si>
  <si>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</si>
  <si>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</si>
  <si>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</si>
  <si>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</si>
  <si>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</si>
  <si>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</si>
  <si>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</si>
  <si>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</si>
  <si>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</si>
  <si>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</si>
  <si>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</si>
  <si>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EDINB/EDDN5-11.000</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</si>
  <si>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</si>
  <si>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</si>
  <si>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</si>
  <si>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</si>
  <si>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</si>
  <si>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</si>
  <si>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</si>
  <si>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</si>
  <si>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</si>
  <si>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</si>
  <si>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</si>
  <si>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</si>
  <si>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</si>
  <si>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</si>
  <si>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</si>
  <si>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</si>
  <si>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</si>
  <si>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</si>
  <si>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</si>
  <si>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</si>
  <si>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</si>
  <si>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</si>
  <si>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</si>
  <si>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</si>
  <si>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</si>
  <si>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</si>
  <si>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</si>
  <si>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</si>
  <si>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</si>
  <si>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</si>
  <si>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</si>
  <si>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</si>
  <si>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</si>
  <si>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</si>
  <si>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</si>
  <si>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</si>
  <si>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</si>
  <si>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</si>
  <si>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</si>
  <si>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</si>
  <si>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</si>
  <si>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</si>
  <si>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</si>
  <si>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</si>
  <si>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</si>
  <si>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</si>
  <si>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</si>
  <si>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</si>
  <si>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</si>
  <si>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</si>
  <si>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</si>
  <si>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</si>
  <si>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</si>
  <si>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HUNTE/HUNT5-11.000</t>
  </si>
  <si>
    <t>HUNTE/HUST5-</t>
  </si>
  <si>
    <t>DUMFR/ICID5-11.000</t>
  </si>
  <si>
    <t>INVER/INRO5-11.000</t>
  </si>
  <si>
    <t>IRVIN/IRVI5-11.000</t>
  </si>
  <si>
    <t>JACKT/JACT5-11.000</t>
  </si>
  <si>
    <t>JOHNS/JOHN5-11.000</t>
  </si>
  <si>
    <t>KELLI/KEBA5-11.000</t>
  </si>
  <si>
    <t>KELTY/KELT5-11.000</t>
  </si>
  <si>
    <t>KELVI/KELV5-11.000</t>
  </si>
  <si>
    <t>KENNI/KENA5-11.000</t>
  </si>
  <si>
    <t>KELVI/KEVS5-11.000</t>
  </si>
  <si>
    <t>KILMA/KIAR5-11.000</t>
  </si>
  <si>
    <t>KIRKB/KIBA5-11.000</t>
  </si>
  <si>
    <t>KILBI/KIBI5-11.000</t>
  </si>
  <si>
    <t>KINGS/KIBL5-11.000</t>
  </si>
  <si>
    <t>KILMA/KICM5-11.000</t>
  </si>
  <si>
    <t>KILLO/KICO5-11.000</t>
  </si>
  <si>
    <t>KILDR/KIDR5-11.000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</si>
  <si>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</si>
  <si>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</si>
  <si>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</si>
  <si>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</si>
  <si>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</si>
  <si>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</si>
  <si>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</si>
  <si>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</si>
  <si>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</si>
  <si>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</si>
  <si>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</si>
  <si>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</si>
  <si>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</si>
  <si>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</si>
  <si>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</si>
  <si>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</si>
  <si>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</si>
  <si>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</si>
  <si>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</si>
  <si>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</si>
  <si>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</si>
  <si>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</si>
  <si>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</si>
  <si>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</si>
  <si>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</si>
  <si>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</si>
  <si>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</si>
  <si>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</si>
  <si>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</si>
  <si>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</si>
  <si>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</si>
  <si>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</si>
  <si>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</si>
  <si>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</si>
  <si>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</si>
  <si>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</si>
  <si>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</si>
  <si>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</si>
  <si>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</si>
  <si>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</si>
  <si>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</si>
  <si>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</si>
  <si>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MANUE/MANU5-11.000</t>
  </si>
  <si>
    <t>MARTI/MART5-11.000</t>
  </si>
  <si>
    <t>MAUKI/MAUR5-</t>
  </si>
  <si>
    <t>MAXWE/MAXS5-11.000</t>
  </si>
  <si>
    <t>MAXWE/MAXT5-11.000</t>
  </si>
  <si>
    <t>MIDDL/MBPV0G11.000</t>
  </si>
  <si>
    <t>MEADO/MEAR6-6.6000</t>
  </si>
  <si>
    <t>METHI/MEHI5-</t>
  </si>
  <si>
    <t>MENST/MENS5-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</si>
  <si>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</si>
  <si>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</si>
  <si>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</si>
  <si>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</si>
  <si>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</si>
  <si>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</si>
  <si>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</si>
  <si>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</si>
  <si>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</si>
  <si>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</si>
  <si>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</si>
  <si>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</si>
  <si>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</si>
  <si>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</si>
  <si>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</si>
  <si>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</si>
  <si>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</si>
  <si>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</si>
  <si>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</si>
  <si>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</si>
  <si>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</si>
  <si>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</si>
  <si>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</si>
  <si>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</si>
  <si>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</si>
  <si>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</si>
  <si>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</si>
  <si>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</si>
  <si>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</si>
  <si>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</si>
  <si>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</si>
  <si>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</si>
  <si>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</si>
  <si>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OLD /OLIN5A111.000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</si>
  <si>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</si>
  <si>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</si>
  <si>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</si>
  <si>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</si>
  <si>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</si>
  <si>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</si>
  <si>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</si>
  <si>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</si>
  <si>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</si>
  <si>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</si>
  <si>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</si>
  <si>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</si>
  <si>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</si>
  <si>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</si>
  <si>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PLAS01      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</si>
  <si>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</si>
  <si>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</si>
  <si>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</si>
  <si>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</si>
  <si>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</si>
  <si>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</si>
  <si>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</si>
  <si>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</si>
  <si>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</si>
  <si>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</si>
  <si>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</si>
  <si>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</si>
  <si>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</si>
  <si>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</si>
  <si>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</si>
  <si>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</si>
  <si>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</si>
  <si>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</si>
  <si>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</si>
  <si>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</si>
  <si>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</si>
  <si>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</si>
  <si>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</si>
  <si>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</si>
  <si>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</si>
  <si>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</si>
  <si>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</si>
  <si>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</si>
  <si>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</si>
  <si>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</si>
  <si>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</si>
  <si>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</si>
  <si>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</si>
  <si>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</si>
  <si>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</si>
  <si>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</si>
  <si>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</si>
  <si>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</si>
  <si>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</si>
  <si>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</si>
  <si>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</si>
  <si>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</si>
  <si>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</si>
  <si>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</si>
  <si>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</si>
  <si>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</si>
  <si>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</si>
  <si>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</si>
  <si>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</si>
  <si>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</si>
  <si>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</si>
  <si>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</si>
  <si>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</si>
  <si>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</si>
  <si>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</si>
  <si>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</si>
  <si>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</si>
  <si>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</si>
  <si>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</si>
  <si>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</si>
  <si>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</si>
  <si>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</si>
  <si>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</si>
  <si>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</si>
  <si>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</si>
  <si>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</si>
  <si>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</si>
  <si>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</si>
  <si>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</si>
  <si>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</si>
  <si>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</si>
  <si>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</si>
  <si>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</si>
  <si>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</si>
  <si>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</si>
  <si>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</si>
  <si>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</si>
  <si>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</si>
  <si>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</si>
  <si>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</si>
  <si>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</si>
  <si>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</si>
  <si>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ALMON/ALMV5-11.000</t>
  </si>
  <si>
    <t>FROGS/FROG5-11.000</t>
  </si>
  <si>
    <t>KEPCUL1A    11.000</t>
  </si>
  <si>
    <t>DRYMEN1A    11.000</t>
  </si>
  <si>
    <t>ROSSPR1A    11.000</t>
  </si>
  <si>
    <t>KILLEA1A    11.000</t>
  </si>
  <si>
    <t>ABERFO1A    11.000</t>
  </si>
  <si>
    <t>AUCHEN1A    11.000</t>
  </si>
  <si>
    <t/>
  </si>
  <si>
    <t>TBA 9A</t>
  </si>
  <si>
    <t>TBA 9B</t>
  </si>
  <si>
    <t>310 - 340 inclusive
750 - 765 inclusive
862, 866, 867</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</si>
  <si>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t>
  </si>
  <si>
    <t>602, 609, 610, 796, 797, 
K00, K01, K02, K03, K04, L00, L01, L02, L03, L04</t>
  </si>
  <si>
    <t>301, 600, 601, 605, 606, 611, 612, 615, 616, 617, 798, 799
F00, F01, F02, F03, M00, M01, M02, M03, M04, N00, N01, N02, N03, N04</t>
  </si>
  <si>
    <t>01/4/23</t>
  </si>
  <si>
    <t>See Annex 6</t>
  </si>
  <si>
    <t>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</si>
</sst>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9"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4"/>
      <name val="Calibri"/>
      <family val="2"/>
      <scheme val="minor"/>
    </font>
    <font>
      <sz val="8"/>
      <name val="Arial"/>
      <family val="2"/>
    </font>
    <font>
      <sz val="10"/>
      <color theme="5" tint="-0.249977111117893"/>
      <name val="Arial"/>
      <family val="2"/>
    </font>
    <font>
      <sz val="14"/>
      <color theme="5" tint="-0.249977111117893"/>
      <name val="Arial"/>
      <family val="2"/>
    </font>
    <font>
      <b/>
      <sz val="14"/>
      <color theme="5" tint="-0.249977111117893"/>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2" fontId="34" fillId="0" borderId="0" applyNumberFormat="0" applyFill="0" applyBorder="0" applyAlignment="0" applyProtection="0"/>
    <xf numFmtId="0" fontId="6" fillId="0" borderId="0"/>
  </cellStyleXfs>
  <cellXfs count="35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5"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2"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6" borderId="0" xfId="6" applyFill="1" applyAlignment="1">
      <alignment horizontal="left" vertical="center"/>
    </xf>
    <xf numFmtId="179" fontId="6" fillId="36"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15" fillId="8" borderId="1" xfId="0" applyFont="1" applyFill="1" applyBorder="1" applyAlignment="1" applyProtection="1">
      <alignment horizontal="center" vertical="center" wrapText="1"/>
      <protection locked="0"/>
    </xf>
    <xf numFmtId="0" fontId="6" fillId="17" borderId="3" xfId="0" applyFont="1" applyFill="1" applyBorder="1" applyAlignment="1">
      <alignment horizontal="center" vertical="center" wrapText="1"/>
    </xf>
    <xf numFmtId="3" fontId="21" fillId="8" borderId="1" xfId="0" quotePrefix="1" applyNumberFormat="1" applyFont="1" applyFill="1" applyBorder="1" applyAlignment="1" applyProtection="1">
      <alignment horizontal="center" vertical="center" wrapText="1"/>
      <protection locked="0"/>
    </xf>
    <xf numFmtId="3" fontId="15" fillId="8" borderId="1" xfId="0" applyNumberFormat="1" applyFont="1" applyFill="1" applyBorder="1" applyAlignment="1" applyProtection="1">
      <alignment horizontal="center" vertical="center" wrapText="1"/>
      <protection locked="0"/>
    </xf>
    <xf numFmtId="0" fontId="6" fillId="0" borderId="0" xfId="0" applyFont="1" applyBorder="1" applyAlignment="1">
      <alignment vertical="center" wrapText="1"/>
    </xf>
    <xf numFmtId="0" fontId="0" fillId="0" borderId="0" xfId="0" applyBorder="1" applyAlignment="1">
      <alignment vertical="center"/>
    </xf>
    <xf numFmtId="0" fontId="0" fillId="0" borderId="1" xfId="0" applyBorder="1" applyAlignment="1">
      <alignment horizontal="center" vertical="center"/>
    </xf>
    <xf numFmtId="181" fontId="0" fillId="0" borderId="0" xfId="0" applyNumberFormat="1"/>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ont="1" applyFill="1" applyBorder="1" applyAlignment="1" applyProtection="1">
      <alignment horizontal="center" vertical="center" wrapText="1"/>
      <protection locked="0"/>
    </xf>
    <xf numFmtId="49" fontId="6" fillId="9" borderId="1" xfId="0" applyNumberFormat="1" applyFont="1" applyFill="1" applyBorder="1" applyAlignment="1" applyProtection="1">
      <alignment horizontal="center" vertical="center" wrapText="1"/>
      <protection locked="0"/>
    </xf>
    <xf numFmtId="0" fontId="6" fillId="9" borderId="1" xfId="6" applyNumberFormat="1" applyFont="1" applyFill="1" applyBorder="1" applyAlignment="1" applyProtection="1">
      <alignment horizontal="center" vertical="center" wrapText="1"/>
      <protection locked="0"/>
    </xf>
    <xf numFmtId="175" fontId="6" fillId="9" borderId="1" xfId="6" applyNumberFormat="1" applyFont="1" applyFill="1" applyBorder="1" applyAlignment="1">
      <alignment horizontal="left" vertical="center" wrapText="1"/>
    </xf>
    <xf numFmtId="0" fontId="6" fillId="2" borderId="0" xfId="6" quotePrefix="1" applyFont="1" applyFill="1" applyBorder="1" applyAlignment="1">
      <alignment vertical="center" wrapText="1"/>
    </xf>
    <xf numFmtId="0" fontId="25" fillId="18" borderId="1" xfId="0" applyFont="1" applyFill="1" applyBorder="1" applyAlignment="1" applyProtection="1">
      <alignment horizontal="center" vertical="center" wrapText="1"/>
      <protection locked="0"/>
    </xf>
    <xf numFmtId="0" fontId="7" fillId="7" borderId="6" xfId="0" applyFont="1" applyFill="1" applyBorder="1" applyAlignment="1" applyProtection="1">
      <alignment vertical="center" wrapText="1"/>
      <protection locked="0"/>
    </xf>
    <xf numFmtId="0" fontId="7" fillId="17" borderId="6" xfId="6" applyFont="1" applyFill="1" applyBorder="1" applyAlignment="1">
      <alignment vertical="center" wrapText="1"/>
    </xf>
    <xf numFmtId="0" fontId="6" fillId="17" borderId="6" xfId="0" applyFont="1" applyFill="1" applyBorder="1" applyAlignment="1">
      <alignment horizontal="center" vertical="center" wrapText="1"/>
    </xf>
    <xf numFmtId="0" fontId="6" fillId="17" borderId="1" xfId="0" quotePrefix="1" applyFont="1" applyFill="1" applyBorder="1" applyAlignment="1">
      <alignment horizontal="center" vertical="center" wrapText="1"/>
    </xf>
    <xf numFmtId="0" fontId="7" fillId="17" borderId="1" xfId="0" applyFont="1" applyFill="1" applyBorder="1" applyAlignment="1">
      <alignment horizontal="left" vertical="center" wrapText="1"/>
    </xf>
    <xf numFmtId="0" fontId="7" fillId="17" borderId="6" xfId="0" applyFont="1" applyFill="1" applyBorder="1" applyAlignment="1">
      <alignment vertical="center" wrapText="1"/>
    </xf>
    <xf numFmtId="0" fontId="7" fillId="17" borderId="1" xfId="0" applyFont="1" applyFill="1" applyBorder="1" applyAlignment="1">
      <alignment vertical="center" wrapText="1"/>
    </xf>
    <xf numFmtId="0" fontId="33" fillId="17" borderId="1" xfId="16" applyFont="1" applyFill="1" applyBorder="1" applyAlignment="1" applyProtection="1">
      <alignment horizontal="center" vertical="center" wrapText="1"/>
    </xf>
    <xf numFmtId="0" fontId="21" fillId="17" borderId="1" xfId="0" applyFont="1" applyFill="1" applyBorder="1" applyAlignment="1" applyProtection="1">
      <alignment horizontal="center" vertical="center" wrapText="1"/>
    </xf>
    <xf numFmtId="0" fontId="14" fillId="17" borderId="0" xfId="3" applyFont="1" applyFill="1" applyAlignment="1" applyProtection="1">
      <alignment vertical="center"/>
    </xf>
    <xf numFmtId="0" fontId="0" fillId="17" borderId="0" xfId="0" applyFill="1" applyAlignment="1">
      <alignment horizontal="center" vertical="center"/>
    </xf>
    <xf numFmtId="0" fontId="6" fillId="17" borderId="0" xfId="0" applyFont="1" applyFill="1"/>
    <xf numFmtId="0" fontId="17" fillId="17" borderId="12" xfId="1" applyNumberFormat="1" applyFont="1" applyFill="1" applyBorder="1" applyAlignment="1" applyProtection="1">
      <alignment horizontal="center" vertical="center" wrapText="1"/>
    </xf>
    <xf numFmtId="0" fontId="0" fillId="2" borderId="0" xfId="0" applyFill="1" applyBorder="1" applyAlignment="1">
      <alignment vertical="center"/>
    </xf>
    <xf numFmtId="0" fontId="0" fillId="2" borderId="0" xfId="0" applyFill="1" applyBorder="1" applyAlignment="1">
      <alignment horizontal="center" vertical="center"/>
    </xf>
    <xf numFmtId="2" fontId="0" fillId="2" borderId="0" xfId="0" applyNumberFormat="1" applyFill="1" applyBorder="1" applyAlignment="1">
      <alignment horizontal="center" vertical="center"/>
    </xf>
    <xf numFmtId="0" fontId="7" fillId="7" borderId="2" xfId="0" applyFont="1" applyFill="1" applyBorder="1" applyAlignment="1" applyProtection="1">
      <alignment horizontal="center" vertical="center" wrapText="1"/>
    </xf>
    <xf numFmtId="0" fontId="0" fillId="2" borderId="8" xfId="0" applyFill="1" applyBorder="1"/>
    <xf numFmtId="0" fontId="0" fillId="2" borderId="16" xfId="0" applyFill="1" applyBorder="1"/>
    <xf numFmtId="0" fontId="8" fillId="17" borderId="0" xfId="0" applyFont="1" applyFill="1" applyAlignment="1">
      <alignment vertical="center"/>
    </xf>
    <xf numFmtId="166" fontId="0" fillId="17" borderId="0" xfId="0" applyNumberFormat="1" applyFill="1" applyAlignment="1">
      <alignment horizontal="center" vertical="center"/>
    </xf>
    <xf numFmtId="49" fontId="21" fillId="17" borderId="1" xfId="0" quotePrefix="1" applyNumberFormat="1" applyFont="1" applyFill="1" applyBorder="1" applyAlignment="1" applyProtection="1">
      <alignment horizontal="center" vertical="center" wrapText="1"/>
      <protection locked="0"/>
    </xf>
    <xf numFmtId="0" fontId="6" fillId="17" borderId="0" xfId="0" applyFont="1" applyFill="1" applyAlignment="1">
      <alignment vertical="center"/>
    </xf>
    <xf numFmtId="0" fontId="6" fillId="17" borderId="0" xfId="6" quotePrefix="1" applyFont="1" applyFill="1" applyBorder="1" applyAlignment="1">
      <alignment horizontal="center" vertical="center" wrapText="1"/>
    </xf>
    <xf numFmtId="0" fontId="6" fillId="17" borderId="0" xfId="6" applyFont="1" applyFill="1" applyAlignment="1">
      <alignment vertical="center"/>
    </xf>
    <xf numFmtId="0" fontId="36" fillId="17" borderId="0" xfId="6" applyFont="1" applyFill="1" applyAlignment="1">
      <alignment vertical="center"/>
    </xf>
    <xf numFmtId="1" fontId="6" fillId="9" borderId="1" xfId="0" quotePrefix="1" applyNumberFormat="1" applyFont="1" applyFill="1" applyBorder="1" applyAlignment="1" applyProtection="1">
      <alignment horizontal="left" vertical="center" wrapText="1"/>
      <protection locked="0"/>
    </xf>
    <xf numFmtId="175" fontId="6" fillId="9" borderId="1" xfId="6" applyNumberFormat="1" applyFill="1" applyBorder="1" applyAlignment="1">
      <alignment horizontal="center" vertical="center" wrapText="1"/>
    </xf>
    <xf numFmtId="1" fontId="6" fillId="9" borderId="1" xfId="6" applyNumberFormat="1" applyFill="1" applyBorder="1" applyAlignment="1" applyProtection="1">
      <alignment horizontal="center" vertical="center" wrapText="1"/>
      <protection locked="0"/>
    </xf>
    <xf numFmtId="0" fontId="6" fillId="9" borderId="1" xfId="6" applyFill="1" applyBorder="1" applyAlignment="1" applyProtection="1">
      <alignment horizontal="left" vertical="center" wrapText="1"/>
      <protection locked="0"/>
    </xf>
    <xf numFmtId="0" fontId="6" fillId="9" borderId="1" xfId="6" applyFill="1" applyBorder="1" applyAlignment="1" applyProtection="1">
      <alignment horizontal="center" vertical="center" wrapText="1"/>
      <protection locked="0"/>
    </xf>
    <xf numFmtId="175" fontId="6" fillId="9" borderId="1" xfId="6" applyNumberFormat="1" applyFill="1" applyBorder="1" applyAlignment="1">
      <alignment horizontal="left" vertical="center" wrapText="1"/>
    </xf>
    <xf numFmtId="0" fontId="36" fillId="2" borderId="0" xfId="6" applyFont="1" applyFill="1" applyAlignment="1">
      <alignment vertical="center"/>
    </xf>
    <xf numFmtId="0" fontId="37" fillId="2" borderId="0" xfId="6" applyFont="1" applyFill="1" applyAlignment="1">
      <alignment vertical="center"/>
    </xf>
    <xf numFmtId="0" fontId="38" fillId="17" borderId="0" xfId="1" applyNumberFormat="1" applyFont="1" applyFill="1" applyBorder="1" applyAlignment="1">
      <alignment horizontal="center" vertical="center" wrapText="1"/>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49" fontId="11" fillId="6" borderId="0" xfId="1" applyNumberFormat="1" applyFont="1" applyFill="1" applyAlignment="1" applyProtection="1">
      <alignment horizontal="left" vertical="center" wrapText="1"/>
      <protection locked="0"/>
    </xf>
    <xf numFmtId="0" fontId="6" fillId="2" borderId="8" xfId="6" quotePrefix="1" applyFont="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0" xfId="0" quotePrefix="1" applyFont="1" applyFill="1" applyBorder="1" applyAlignment="1">
      <alignment horizontal="left" vertical="center" wrapText="1"/>
    </xf>
    <xf numFmtId="0" fontId="17" fillId="6" borderId="0" xfId="1" applyNumberFormat="1" applyFont="1" applyFill="1" applyBorder="1" applyAlignment="1">
      <alignment horizontal="center" vertical="center" wrapText="1"/>
    </xf>
    <xf numFmtId="0" fontId="6" fillId="2" borderId="0" xfId="6" quotePrefix="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3" xfId="6" applyFont="1" applyBorder="1" applyAlignment="1">
      <alignment vertical="center" wrapText="1"/>
    </xf>
    <xf numFmtId="0" fontId="5" fillId="0" borderId="4" xfId="6" applyFont="1" applyBorder="1" applyAlignment="1">
      <alignment vertical="center" wrapText="1"/>
    </xf>
    <xf numFmtId="0" fontId="5" fillId="0" borderId="5" xfId="6" applyFont="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7" fillId="17" borderId="1"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7" borderId="6" xfId="0" applyFont="1" applyFill="1" applyBorder="1" applyAlignment="1">
      <alignment horizontal="left"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17" borderId="3" xfId="0" applyFont="1" applyFill="1" applyBorder="1" applyAlignment="1">
      <alignment horizontal="left" vertical="center" wrapText="1" indent="1"/>
    </xf>
    <xf numFmtId="0" fontId="7" fillId="17" borderId="5" xfId="0" applyFont="1" applyFill="1" applyBorder="1" applyAlignment="1">
      <alignment horizontal="left" vertical="center" wrapText="1" inden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7" fillId="17" borderId="1" xfId="0" applyFont="1" applyFill="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6" fillId="17" borderId="3"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6" fillId="17" borderId="5" xfId="0" applyFont="1" applyFill="1"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17" fillId="6" borderId="11"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LinksFrom_CEPATNEI" xfId="20" xr:uid="{D29B08EA-DFC6-48D6-8B5E-D54F81B1F00A}"/>
    <cellStyle name="Neutral" xfId="15" builtinId="28"/>
    <cellStyle name="Normal" xfId="0" builtinId="0"/>
    <cellStyle name="Normal 2" xfId="6" xr:uid="{00000000-0005-0000-0000-000010000000}"/>
    <cellStyle name="Normal 2 3" xfId="21" xr:uid="{BF67AFD2-9CFE-48AD-ABB5-37758A849623}"/>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UoS/April%202023/EDCM%20Tariff%20Input%20Sheet%20SPD%20Ap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icing/DUoS/April%202023/EDCM/SPD%20EDCM-FCP_v10_20211122_2023_24_Pre-Rele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Input Sheet"/>
      <sheetName val="SR Import"/>
      <sheetName val="SR Export"/>
      <sheetName val="SUAs"/>
      <sheetName val="Customer Category"/>
      <sheetName val="FCP Location"/>
      <sheetName val="Other"/>
      <sheetName val="O&amp;M"/>
      <sheetName val="Units"/>
      <sheetName val="Capacities 23-24"/>
      <sheetName val="NUFs"/>
      <sheetName val="NPA Use Factors 2023-24"/>
    </sheetNames>
    <sheetDataSet>
      <sheetData sheetId="0">
        <row r="14">
          <cell r="L14" t="str">
            <v>Rhodders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C4">
            <v>800</v>
          </cell>
          <cell r="D4">
            <v>644</v>
          </cell>
          <cell r="E4">
            <v>1082</v>
          </cell>
          <cell r="F4">
            <v>0</v>
          </cell>
          <cell r="G4">
            <v>0</v>
          </cell>
          <cell r="H4">
            <v>0</v>
          </cell>
          <cell r="I4">
            <v>24300</v>
          </cell>
          <cell r="K4">
            <v>1800060775972</v>
          </cell>
          <cell r="L4">
            <v>1800060775990</v>
          </cell>
        </row>
        <row r="5">
          <cell r="C5">
            <v>801</v>
          </cell>
          <cell r="D5" t="str">
            <v>MSID 8182</v>
          </cell>
          <cell r="E5">
            <v>300</v>
          </cell>
          <cell r="F5">
            <v>36800</v>
          </cell>
          <cell r="G5">
            <v>0</v>
          </cell>
          <cell r="H5">
            <v>0</v>
          </cell>
          <cell r="I5">
            <v>0</v>
          </cell>
          <cell r="K5">
            <v>1800060004220</v>
          </cell>
          <cell r="L5" t="str">
            <v>MSID 8182</v>
          </cell>
        </row>
        <row r="6">
          <cell r="C6">
            <v>802</v>
          </cell>
          <cell r="D6">
            <v>683</v>
          </cell>
          <cell r="E6">
            <v>400</v>
          </cell>
          <cell r="F6">
            <v>0</v>
          </cell>
          <cell r="G6">
            <v>0</v>
          </cell>
          <cell r="H6">
            <v>0</v>
          </cell>
          <cell r="I6">
            <v>15055</v>
          </cell>
          <cell r="K6">
            <v>1800060539962</v>
          </cell>
          <cell r="L6">
            <v>1800060539971</v>
          </cell>
        </row>
        <row r="7">
          <cell r="C7">
            <v>803</v>
          </cell>
          <cell r="D7">
            <v>684</v>
          </cell>
          <cell r="E7">
            <v>188</v>
          </cell>
          <cell r="F7">
            <v>0</v>
          </cell>
          <cell r="G7">
            <v>0</v>
          </cell>
          <cell r="H7">
            <v>0</v>
          </cell>
          <cell r="I7">
            <v>10527</v>
          </cell>
          <cell r="K7">
            <v>1800060532708</v>
          </cell>
          <cell r="L7">
            <v>1800060532717</v>
          </cell>
        </row>
        <row r="8">
          <cell r="C8">
            <v>804</v>
          </cell>
          <cell r="D8">
            <v>685</v>
          </cell>
          <cell r="E8">
            <v>835</v>
          </cell>
          <cell r="F8">
            <v>0</v>
          </cell>
          <cell r="G8">
            <v>0</v>
          </cell>
          <cell r="H8">
            <v>0</v>
          </cell>
          <cell r="I8">
            <v>13158</v>
          </cell>
          <cell r="K8">
            <v>1800060532726</v>
          </cell>
          <cell r="L8">
            <v>1800060532735</v>
          </cell>
        </row>
        <row r="9">
          <cell r="C9">
            <v>805</v>
          </cell>
          <cell r="D9">
            <v>0</v>
          </cell>
          <cell r="E9">
            <v>355</v>
          </cell>
          <cell r="F9">
            <v>0</v>
          </cell>
          <cell r="G9">
            <v>0</v>
          </cell>
          <cell r="H9">
            <v>0</v>
          </cell>
          <cell r="I9">
            <v>0</v>
          </cell>
          <cell r="K9">
            <v>1800060587850</v>
          </cell>
          <cell r="L9">
            <v>0</v>
          </cell>
        </row>
        <row r="10">
          <cell r="C10">
            <v>806</v>
          </cell>
          <cell r="D10">
            <v>688</v>
          </cell>
          <cell r="E10">
            <v>556</v>
          </cell>
          <cell r="F10">
            <v>0</v>
          </cell>
          <cell r="G10">
            <v>0</v>
          </cell>
          <cell r="H10">
            <v>0</v>
          </cell>
          <cell r="I10">
            <v>12632</v>
          </cell>
          <cell r="K10">
            <v>1800060532647</v>
          </cell>
          <cell r="L10">
            <v>1800060532656</v>
          </cell>
        </row>
        <row r="11">
          <cell r="C11">
            <v>807</v>
          </cell>
          <cell r="D11">
            <v>689</v>
          </cell>
          <cell r="E11">
            <v>223</v>
          </cell>
          <cell r="F11">
            <v>0</v>
          </cell>
          <cell r="G11">
            <v>0</v>
          </cell>
          <cell r="H11">
            <v>0</v>
          </cell>
          <cell r="I11">
            <v>10527</v>
          </cell>
          <cell r="K11">
            <v>1800060532665</v>
          </cell>
          <cell r="L11">
            <v>1800060532674</v>
          </cell>
        </row>
        <row r="12">
          <cell r="C12">
            <v>808</v>
          </cell>
          <cell r="D12">
            <v>681</v>
          </cell>
          <cell r="E12">
            <v>200</v>
          </cell>
          <cell r="F12">
            <v>5400</v>
          </cell>
          <cell r="G12">
            <v>0</v>
          </cell>
          <cell r="H12">
            <v>0</v>
          </cell>
          <cell r="I12">
            <v>0</v>
          </cell>
          <cell r="K12">
            <v>1800053653870</v>
          </cell>
          <cell r="L12">
            <v>1800053653880</v>
          </cell>
        </row>
        <row r="13">
          <cell r="C13">
            <v>809</v>
          </cell>
          <cell r="D13">
            <v>629</v>
          </cell>
          <cell r="E13">
            <v>1085</v>
          </cell>
          <cell r="F13">
            <v>0</v>
          </cell>
          <cell r="G13">
            <v>0</v>
          </cell>
          <cell r="H13">
            <v>27400</v>
          </cell>
          <cell r="I13">
            <v>0</v>
          </cell>
          <cell r="K13">
            <v>1800054992968</v>
          </cell>
          <cell r="L13">
            <v>1800054992977</v>
          </cell>
        </row>
        <row r="14">
          <cell r="C14">
            <v>811</v>
          </cell>
          <cell r="D14">
            <v>671</v>
          </cell>
          <cell r="E14">
            <v>500</v>
          </cell>
          <cell r="F14">
            <v>0</v>
          </cell>
          <cell r="G14">
            <v>0</v>
          </cell>
          <cell r="H14">
            <v>0</v>
          </cell>
          <cell r="I14">
            <v>12000</v>
          </cell>
          <cell r="K14">
            <v>1800060328035</v>
          </cell>
          <cell r="L14">
            <v>1800060328044</v>
          </cell>
        </row>
        <row r="15">
          <cell r="C15">
            <v>812</v>
          </cell>
          <cell r="D15">
            <v>672</v>
          </cell>
          <cell r="E15">
            <v>445</v>
          </cell>
          <cell r="F15">
            <v>0</v>
          </cell>
          <cell r="G15">
            <v>0</v>
          </cell>
          <cell r="H15">
            <v>0</v>
          </cell>
          <cell r="I15">
            <v>31053</v>
          </cell>
          <cell r="K15">
            <v>1800060372113</v>
          </cell>
          <cell r="L15">
            <v>1800060372122</v>
          </cell>
        </row>
        <row r="16">
          <cell r="C16">
            <v>813</v>
          </cell>
          <cell r="D16">
            <v>690</v>
          </cell>
          <cell r="E16">
            <v>112</v>
          </cell>
          <cell r="F16">
            <v>0</v>
          </cell>
          <cell r="G16">
            <v>0</v>
          </cell>
          <cell r="H16">
            <v>0</v>
          </cell>
          <cell r="I16">
            <v>13158</v>
          </cell>
          <cell r="K16">
            <v>1800060532498</v>
          </cell>
          <cell r="L16">
            <v>1800060532503</v>
          </cell>
        </row>
        <row r="17">
          <cell r="C17">
            <v>814</v>
          </cell>
          <cell r="D17">
            <v>691</v>
          </cell>
          <cell r="E17">
            <v>167</v>
          </cell>
          <cell r="F17">
            <v>0</v>
          </cell>
          <cell r="G17">
            <v>0</v>
          </cell>
          <cell r="H17">
            <v>0</v>
          </cell>
          <cell r="I17">
            <v>15789</v>
          </cell>
          <cell r="K17">
            <v>1800060532683</v>
          </cell>
          <cell r="L17">
            <v>1800060532692</v>
          </cell>
        </row>
        <row r="18">
          <cell r="C18">
            <v>815</v>
          </cell>
          <cell r="D18">
            <v>692</v>
          </cell>
          <cell r="E18">
            <v>834</v>
          </cell>
          <cell r="F18">
            <v>0</v>
          </cell>
          <cell r="G18">
            <v>0</v>
          </cell>
          <cell r="H18">
            <v>0</v>
          </cell>
          <cell r="I18">
            <v>15789</v>
          </cell>
          <cell r="K18">
            <v>1800060566984</v>
          </cell>
          <cell r="L18">
            <v>1800060566993</v>
          </cell>
        </row>
        <row r="19">
          <cell r="C19">
            <v>816</v>
          </cell>
          <cell r="D19">
            <v>695</v>
          </cell>
          <cell r="E19">
            <v>789</v>
          </cell>
          <cell r="F19">
            <v>0</v>
          </cell>
          <cell r="G19">
            <v>0</v>
          </cell>
          <cell r="H19">
            <v>0</v>
          </cell>
          <cell r="I19">
            <v>16105</v>
          </cell>
          <cell r="K19">
            <v>1800060652454</v>
          </cell>
          <cell r="L19">
            <v>1800060652463</v>
          </cell>
        </row>
        <row r="20">
          <cell r="C20">
            <v>817</v>
          </cell>
          <cell r="D20">
            <v>0</v>
          </cell>
          <cell r="E20">
            <v>2300</v>
          </cell>
          <cell r="F20">
            <v>0</v>
          </cell>
          <cell r="G20">
            <v>0</v>
          </cell>
          <cell r="H20">
            <v>0</v>
          </cell>
          <cell r="I20">
            <v>0</v>
          </cell>
          <cell r="K20">
            <v>1800060567668</v>
          </cell>
          <cell r="L20">
            <v>0</v>
          </cell>
        </row>
        <row r="21">
          <cell r="C21">
            <v>818</v>
          </cell>
          <cell r="D21">
            <v>700</v>
          </cell>
          <cell r="E21">
            <v>556</v>
          </cell>
          <cell r="F21">
            <v>0</v>
          </cell>
          <cell r="G21">
            <v>0</v>
          </cell>
          <cell r="H21">
            <v>0</v>
          </cell>
          <cell r="I21">
            <v>31475</v>
          </cell>
          <cell r="K21">
            <v>1800060642767</v>
          </cell>
          <cell r="L21">
            <v>1800060642776</v>
          </cell>
        </row>
        <row r="22">
          <cell r="C22">
            <v>819</v>
          </cell>
          <cell r="D22">
            <v>699</v>
          </cell>
          <cell r="E22">
            <v>4000</v>
          </cell>
          <cell r="F22">
            <v>0</v>
          </cell>
          <cell r="G22">
            <v>0</v>
          </cell>
          <cell r="H22">
            <v>0</v>
          </cell>
          <cell r="I22">
            <v>42353</v>
          </cell>
          <cell r="K22">
            <v>1800060632661</v>
          </cell>
          <cell r="L22">
            <v>1800060632670</v>
          </cell>
        </row>
        <row r="23">
          <cell r="C23">
            <v>820</v>
          </cell>
          <cell r="D23">
            <v>620</v>
          </cell>
          <cell r="E23">
            <v>185</v>
          </cell>
          <cell r="F23">
            <v>0</v>
          </cell>
          <cell r="G23">
            <v>0</v>
          </cell>
          <cell r="H23">
            <v>0</v>
          </cell>
          <cell r="I23">
            <v>25270</v>
          </cell>
          <cell r="K23">
            <v>1800060289486</v>
          </cell>
          <cell r="L23">
            <v>1800060289510</v>
          </cell>
        </row>
        <row r="24">
          <cell r="C24">
            <v>821</v>
          </cell>
          <cell r="D24">
            <v>621</v>
          </cell>
          <cell r="E24">
            <v>500</v>
          </cell>
          <cell r="F24">
            <v>0</v>
          </cell>
          <cell r="G24">
            <v>0</v>
          </cell>
          <cell r="H24">
            <v>30000</v>
          </cell>
          <cell r="I24">
            <v>0</v>
          </cell>
          <cell r="K24">
            <v>1800054865132</v>
          </cell>
          <cell r="L24">
            <v>1800054865141</v>
          </cell>
        </row>
        <row r="25">
          <cell r="C25">
            <v>822</v>
          </cell>
          <cell r="D25">
            <v>703</v>
          </cell>
          <cell r="E25">
            <v>280</v>
          </cell>
          <cell r="F25">
            <v>0</v>
          </cell>
          <cell r="G25">
            <v>0</v>
          </cell>
          <cell r="H25">
            <v>0</v>
          </cell>
          <cell r="I25">
            <v>12632</v>
          </cell>
          <cell r="K25">
            <v>1800060683754</v>
          </cell>
          <cell r="L25">
            <v>1800060683763</v>
          </cell>
        </row>
        <row r="26">
          <cell r="C26">
            <v>823</v>
          </cell>
          <cell r="D26">
            <v>704</v>
          </cell>
          <cell r="E26">
            <v>520</v>
          </cell>
          <cell r="F26">
            <v>0</v>
          </cell>
          <cell r="G26">
            <v>0</v>
          </cell>
          <cell r="H26">
            <v>0</v>
          </cell>
          <cell r="I26">
            <v>17053</v>
          </cell>
          <cell r="K26">
            <v>1800060697223</v>
          </cell>
          <cell r="L26">
            <v>1800060697232</v>
          </cell>
        </row>
        <row r="27">
          <cell r="C27">
            <v>824</v>
          </cell>
          <cell r="D27">
            <v>705</v>
          </cell>
          <cell r="E27">
            <v>112</v>
          </cell>
          <cell r="F27">
            <v>0</v>
          </cell>
          <cell r="G27">
            <v>0</v>
          </cell>
          <cell r="H27">
            <v>0</v>
          </cell>
          <cell r="I27">
            <v>6674</v>
          </cell>
          <cell r="K27">
            <v>1800060674253</v>
          </cell>
          <cell r="L27">
            <v>1800060674262</v>
          </cell>
        </row>
        <row r="28">
          <cell r="C28">
            <v>825</v>
          </cell>
          <cell r="D28">
            <v>625</v>
          </cell>
          <cell r="E28">
            <v>920</v>
          </cell>
          <cell r="F28">
            <v>0</v>
          </cell>
          <cell r="G28">
            <v>0</v>
          </cell>
          <cell r="H28">
            <v>48000</v>
          </cell>
          <cell r="I28">
            <v>0</v>
          </cell>
          <cell r="K28">
            <v>1800060159192</v>
          </cell>
          <cell r="L28">
            <v>1800060159208</v>
          </cell>
        </row>
        <row r="29">
          <cell r="C29">
            <v>826</v>
          </cell>
          <cell r="D29">
            <v>626</v>
          </cell>
          <cell r="E29">
            <v>500</v>
          </cell>
          <cell r="F29">
            <v>0</v>
          </cell>
          <cell r="G29">
            <v>9950</v>
          </cell>
          <cell r="H29">
            <v>0</v>
          </cell>
          <cell r="I29">
            <v>0</v>
          </cell>
          <cell r="K29">
            <v>1800053646251</v>
          </cell>
          <cell r="L29">
            <v>1800053646260</v>
          </cell>
        </row>
        <row r="30">
          <cell r="C30">
            <v>827</v>
          </cell>
          <cell r="D30">
            <v>627</v>
          </cell>
          <cell r="E30">
            <v>500</v>
          </cell>
          <cell r="F30">
            <v>0</v>
          </cell>
          <cell r="G30">
            <v>10800</v>
          </cell>
          <cell r="H30">
            <v>0</v>
          </cell>
          <cell r="I30">
            <v>0</v>
          </cell>
          <cell r="K30">
            <v>1800053646190</v>
          </cell>
          <cell r="L30">
            <v>1800053646206</v>
          </cell>
        </row>
        <row r="31">
          <cell r="C31">
            <v>828</v>
          </cell>
          <cell r="D31">
            <v>628</v>
          </cell>
          <cell r="E31">
            <v>600</v>
          </cell>
          <cell r="F31">
            <v>0</v>
          </cell>
          <cell r="G31">
            <v>10800</v>
          </cell>
          <cell r="H31">
            <v>0</v>
          </cell>
          <cell r="I31">
            <v>0</v>
          </cell>
          <cell r="K31">
            <v>1800053646172</v>
          </cell>
          <cell r="L31">
            <v>1800053646181</v>
          </cell>
        </row>
        <row r="32">
          <cell r="C32">
            <v>829</v>
          </cell>
          <cell r="D32">
            <v>624</v>
          </cell>
          <cell r="E32">
            <v>60</v>
          </cell>
          <cell r="F32">
            <v>0</v>
          </cell>
          <cell r="G32">
            <v>0</v>
          </cell>
          <cell r="H32">
            <v>4210</v>
          </cell>
          <cell r="I32">
            <v>0</v>
          </cell>
          <cell r="K32">
            <v>1800054738267</v>
          </cell>
          <cell r="L32">
            <v>1800054738276</v>
          </cell>
        </row>
        <row r="33">
          <cell r="C33">
            <v>830</v>
          </cell>
          <cell r="D33">
            <v>630</v>
          </cell>
          <cell r="E33">
            <v>300</v>
          </cell>
          <cell r="F33">
            <v>17500</v>
          </cell>
          <cell r="G33">
            <v>0</v>
          </cell>
          <cell r="H33">
            <v>0</v>
          </cell>
          <cell r="I33">
            <v>0</v>
          </cell>
          <cell r="K33">
            <v>1800053647237</v>
          </cell>
          <cell r="L33">
            <v>1800053647246</v>
          </cell>
        </row>
        <row r="34">
          <cell r="C34">
            <v>831</v>
          </cell>
          <cell r="D34">
            <v>631</v>
          </cell>
          <cell r="E34">
            <v>2050</v>
          </cell>
          <cell r="F34">
            <v>11500</v>
          </cell>
          <cell r="G34">
            <v>0</v>
          </cell>
          <cell r="H34">
            <v>0</v>
          </cell>
          <cell r="I34">
            <v>0</v>
          </cell>
          <cell r="K34">
            <v>1800053647194</v>
          </cell>
          <cell r="L34">
            <v>1800053647200</v>
          </cell>
        </row>
        <row r="35">
          <cell r="C35">
            <v>832</v>
          </cell>
          <cell r="D35">
            <v>632</v>
          </cell>
          <cell r="E35">
            <v>800</v>
          </cell>
          <cell r="F35">
            <v>15800</v>
          </cell>
          <cell r="G35">
            <v>0</v>
          </cell>
          <cell r="H35">
            <v>0</v>
          </cell>
          <cell r="I35">
            <v>0</v>
          </cell>
          <cell r="K35">
            <v>1800053648027</v>
          </cell>
          <cell r="L35">
            <v>1800053648036</v>
          </cell>
        </row>
        <row r="36">
          <cell r="C36">
            <v>833</v>
          </cell>
          <cell r="D36">
            <v>633</v>
          </cell>
          <cell r="E36">
            <v>550</v>
          </cell>
          <cell r="F36">
            <v>15800</v>
          </cell>
          <cell r="G36">
            <v>0</v>
          </cell>
          <cell r="H36">
            <v>0</v>
          </cell>
          <cell r="I36">
            <v>0</v>
          </cell>
          <cell r="K36">
            <v>1800053648045</v>
          </cell>
          <cell r="L36">
            <v>1800053648054</v>
          </cell>
        </row>
        <row r="37">
          <cell r="C37">
            <v>834</v>
          </cell>
          <cell r="D37">
            <v>634</v>
          </cell>
          <cell r="E37">
            <v>260</v>
          </cell>
          <cell r="F37">
            <v>13200</v>
          </cell>
          <cell r="G37">
            <v>0</v>
          </cell>
          <cell r="H37">
            <v>0</v>
          </cell>
          <cell r="I37">
            <v>0</v>
          </cell>
          <cell r="K37">
            <v>1800053647380</v>
          </cell>
          <cell r="L37">
            <v>1800053647399</v>
          </cell>
        </row>
        <row r="38">
          <cell r="C38">
            <v>835</v>
          </cell>
          <cell r="D38">
            <v>635</v>
          </cell>
          <cell r="E38">
            <v>200</v>
          </cell>
          <cell r="F38">
            <v>4200</v>
          </cell>
          <cell r="G38">
            <v>0</v>
          </cell>
          <cell r="H38">
            <v>0</v>
          </cell>
          <cell r="I38">
            <v>0</v>
          </cell>
          <cell r="K38">
            <v>1800053647618</v>
          </cell>
          <cell r="L38">
            <v>1800053647627</v>
          </cell>
        </row>
        <row r="39">
          <cell r="C39">
            <v>836</v>
          </cell>
          <cell r="D39">
            <v>636</v>
          </cell>
          <cell r="E39">
            <v>40</v>
          </cell>
          <cell r="F39">
            <v>2100</v>
          </cell>
          <cell r="G39">
            <v>0</v>
          </cell>
          <cell r="H39">
            <v>0</v>
          </cell>
          <cell r="I39">
            <v>0</v>
          </cell>
          <cell r="K39">
            <v>1800053647636</v>
          </cell>
          <cell r="L39">
            <v>1800053647645</v>
          </cell>
        </row>
        <row r="40">
          <cell r="C40">
            <v>837</v>
          </cell>
          <cell r="D40">
            <v>637</v>
          </cell>
          <cell r="E40">
            <v>4200</v>
          </cell>
          <cell r="F40">
            <v>62500</v>
          </cell>
          <cell r="G40">
            <v>0</v>
          </cell>
          <cell r="H40">
            <v>0</v>
          </cell>
          <cell r="I40">
            <v>0</v>
          </cell>
          <cell r="K40">
            <v>1800053653843</v>
          </cell>
          <cell r="L40">
            <v>1800053653852</v>
          </cell>
        </row>
        <row r="41">
          <cell r="C41">
            <v>838</v>
          </cell>
          <cell r="D41">
            <v>638</v>
          </cell>
          <cell r="E41">
            <v>300</v>
          </cell>
          <cell r="F41">
            <v>26700</v>
          </cell>
          <cell r="G41">
            <v>0</v>
          </cell>
          <cell r="H41">
            <v>6300</v>
          </cell>
          <cell r="I41">
            <v>0</v>
          </cell>
          <cell r="K41">
            <v>1800053694167</v>
          </cell>
          <cell r="L41">
            <v>1800053694440</v>
          </cell>
        </row>
        <row r="42">
          <cell r="C42">
            <v>839</v>
          </cell>
          <cell r="D42">
            <v>639</v>
          </cell>
          <cell r="E42">
            <v>500</v>
          </cell>
          <cell r="F42">
            <v>19200</v>
          </cell>
          <cell r="G42">
            <v>0</v>
          </cell>
          <cell r="H42">
            <v>0</v>
          </cell>
          <cell r="I42">
            <v>0</v>
          </cell>
          <cell r="K42">
            <v>1800053950949</v>
          </cell>
          <cell r="L42">
            <v>1800053950958</v>
          </cell>
        </row>
        <row r="43">
          <cell r="C43">
            <v>840</v>
          </cell>
          <cell r="D43">
            <v>640</v>
          </cell>
          <cell r="E43">
            <v>1000</v>
          </cell>
          <cell r="F43">
            <v>33200</v>
          </cell>
          <cell r="G43">
            <v>0</v>
          </cell>
          <cell r="H43">
            <v>0</v>
          </cell>
          <cell r="I43">
            <v>0</v>
          </cell>
          <cell r="K43">
            <v>1800053434271</v>
          </cell>
          <cell r="L43">
            <v>1800053883993</v>
          </cell>
        </row>
        <row r="44">
          <cell r="C44">
            <v>841</v>
          </cell>
          <cell r="D44">
            <v>641</v>
          </cell>
          <cell r="E44">
            <v>230</v>
          </cell>
          <cell r="F44">
            <v>19000</v>
          </cell>
          <cell r="G44">
            <v>0</v>
          </cell>
          <cell r="H44">
            <v>0</v>
          </cell>
          <cell r="I44">
            <v>0</v>
          </cell>
          <cell r="K44">
            <v>1800054152982</v>
          </cell>
          <cell r="L44">
            <v>1800054152991</v>
          </cell>
        </row>
        <row r="45">
          <cell r="C45">
            <v>842</v>
          </cell>
          <cell r="D45">
            <v>642</v>
          </cell>
          <cell r="E45">
            <v>300</v>
          </cell>
          <cell r="F45">
            <v>36800</v>
          </cell>
          <cell r="G45">
            <v>0</v>
          </cell>
          <cell r="H45">
            <v>0</v>
          </cell>
          <cell r="I45">
            <v>0</v>
          </cell>
          <cell r="K45">
            <v>1800054198365</v>
          </cell>
          <cell r="L45">
            <v>1800054198374</v>
          </cell>
        </row>
        <row r="46">
          <cell r="C46">
            <v>843</v>
          </cell>
          <cell r="D46">
            <v>643</v>
          </cell>
          <cell r="E46">
            <v>600</v>
          </cell>
          <cell r="F46">
            <v>0</v>
          </cell>
          <cell r="G46">
            <v>0</v>
          </cell>
          <cell r="H46">
            <v>29000</v>
          </cell>
          <cell r="I46">
            <v>0</v>
          </cell>
          <cell r="K46">
            <v>1800054244570</v>
          </cell>
          <cell r="L46">
            <v>1800054244598</v>
          </cell>
        </row>
        <row r="47">
          <cell r="C47">
            <v>844</v>
          </cell>
          <cell r="D47" t="str">
            <v>MSID 8183</v>
          </cell>
          <cell r="E47">
            <v>620</v>
          </cell>
          <cell r="F47">
            <v>30000</v>
          </cell>
          <cell r="G47">
            <v>0</v>
          </cell>
          <cell r="H47">
            <v>0</v>
          </cell>
          <cell r="I47">
            <v>0</v>
          </cell>
          <cell r="K47">
            <v>1800054451603</v>
          </cell>
          <cell r="L47" t="str">
            <v>MSID 8183</v>
          </cell>
        </row>
        <row r="48">
          <cell r="C48">
            <v>845</v>
          </cell>
          <cell r="D48">
            <v>645</v>
          </cell>
          <cell r="E48">
            <v>8000</v>
          </cell>
          <cell r="F48">
            <v>52000</v>
          </cell>
          <cell r="G48">
            <v>0</v>
          </cell>
          <cell r="H48">
            <v>0</v>
          </cell>
          <cell r="I48">
            <v>0</v>
          </cell>
          <cell r="K48">
            <v>1800054498470</v>
          </cell>
          <cell r="L48">
            <v>1800054498480</v>
          </cell>
        </row>
        <row r="49">
          <cell r="C49">
            <v>850</v>
          </cell>
          <cell r="D49">
            <v>650</v>
          </cell>
          <cell r="E49">
            <v>600</v>
          </cell>
          <cell r="F49">
            <v>0</v>
          </cell>
          <cell r="G49">
            <v>0</v>
          </cell>
          <cell r="H49">
            <v>40000</v>
          </cell>
          <cell r="I49">
            <v>0</v>
          </cell>
          <cell r="K49">
            <v>1800060251872</v>
          </cell>
          <cell r="L49">
            <v>1800060251881</v>
          </cell>
        </row>
        <row r="50">
          <cell r="C50">
            <v>851</v>
          </cell>
          <cell r="D50">
            <v>0</v>
          </cell>
          <cell r="E50">
            <v>17000</v>
          </cell>
          <cell r="F50">
            <v>0</v>
          </cell>
          <cell r="G50">
            <v>0</v>
          </cell>
          <cell r="H50">
            <v>0</v>
          </cell>
          <cell r="I50">
            <v>0</v>
          </cell>
          <cell r="K50">
            <v>1800035140431</v>
          </cell>
          <cell r="L50">
            <v>0</v>
          </cell>
        </row>
        <row r="51">
          <cell r="C51">
            <v>852</v>
          </cell>
          <cell r="D51">
            <v>696</v>
          </cell>
          <cell r="E51">
            <v>278</v>
          </cell>
          <cell r="F51">
            <v>0</v>
          </cell>
          <cell r="G51">
            <v>0</v>
          </cell>
          <cell r="H51">
            <v>0</v>
          </cell>
          <cell r="I51">
            <v>33895</v>
          </cell>
          <cell r="K51">
            <v>1800060642702</v>
          </cell>
          <cell r="L51">
            <v>1800060642711</v>
          </cell>
        </row>
        <row r="52">
          <cell r="C52">
            <v>853</v>
          </cell>
          <cell r="D52">
            <v>0</v>
          </cell>
          <cell r="E52">
            <v>8000</v>
          </cell>
          <cell r="F52">
            <v>0</v>
          </cell>
          <cell r="G52">
            <v>0</v>
          </cell>
          <cell r="H52">
            <v>0</v>
          </cell>
          <cell r="I52">
            <v>0</v>
          </cell>
          <cell r="K52">
            <v>1800035234188</v>
          </cell>
          <cell r="L52">
            <v>0</v>
          </cell>
        </row>
        <row r="53">
          <cell r="C53">
            <v>854</v>
          </cell>
          <cell r="D53">
            <v>654</v>
          </cell>
          <cell r="E53">
            <v>26000</v>
          </cell>
          <cell r="F53">
            <v>0</v>
          </cell>
          <cell r="G53">
            <v>6000</v>
          </cell>
          <cell r="H53">
            <v>0</v>
          </cell>
          <cell r="I53">
            <v>0</v>
          </cell>
          <cell r="K53">
            <v>1800035261359</v>
          </cell>
          <cell r="L53">
            <v>1800053946507</v>
          </cell>
        </row>
        <row r="54">
          <cell r="C54">
            <v>855</v>
          </cell>
          <cell r="D54">
            <v>655</v>
          </cell>
          <cell r="E54">
            <v>250</v>
          </cell>
          <cell r="F54">
            <v>0</v>
          </cell>
          <cell r="G54">
            <v>0</v>
          </cell>
          <cell r="H54">
            <v>0</v>
          </cell>
          <cell r="I54">
            <v>14000</v>
          </cell>
          <cell r="K54">
            <v>1800060241304</v>
          </cell>
          <cell r="L54">
            <v>1800060241313</v>
          </cell>
        </row>
        <row r="55">
          <cell r="C55">
            <v>856</v>
          </cell>
          <cell r="D55">
            <v>0</v>
          </cell>
          <cell r="E55">
            <v>7500</v>
          </cell>
          <cell r="F55">
            <v>0</v>
          </cell>
          <cell r="G55">
            <v>0</v>
          </cell>
          <cell r="H55">
            <v>0</v>
          </cell>
          <cell r="I55">
            <v>0</v>
          </cell>
          <cell r="K55">
            <v>1800035239460</v>
          </cell>
          <cell r="L55">
            <v>0</v>
          </cell>
        </row>
        <row r="56">
          <cell r="C56">
            <v>858</v>
          </cell>
          <cell r="D56">
            <v>0</v>
          </cell>
          <cell r="E56">
            <v>3499</v>
          </cell>
          <cell r="F56">
            <v>0</v>
          </cell>
          <cell r="G56">
            <v>0</v>
          </cell>
          <cell r="H56">
            <v>0</v>
          </cell>
          <cell r="I56">
            <v>0</v>
          </cell>
          <cell r="K56">
            <v>1800035327257</v>
          </cell>
          <cell r="L56">
            <v>0</v>
          </cell>
        </row>
        <row r="57">
          <cell r="C57">
            <v>860</v>
          </cell>
          <cell r="D57">
            <v>666</v>
          </cell>
          <cell r="E57">
            <v>32</v>
          </cell>
          <cell r="F57">
            <v>0</v>
          </cell>
          <cell r="G57">
            <v>0</v>
          </cell>
          <cell r="H57">
            <v>0</v>
          </cell>
          <cell r="I57">
            <v>7263</v>
          </cell>
          <cell r="K57">
            <v>1800060852030</v>
          </cell>
          <cell r="L57">
            <v>1800060852049</v>
          </cell>
        </row>
        <row r="58">
          <cell r="C58">
            <v>861</v>
          </cell>
          <cell r="D58">
            <v>0</v>
          </cell>
          <cell r="E58">
            <v>5000</v>
          </cell>
          <cell r="F58">
            <v>0</v>
          </cell>
          <cell r="G58">
            <v>0</v>
          </cell>
          <cell r="H58">
            <v>0</v>
          </cell>
          <cell r="I58">
            <v>0</v>
          </cell>
          <cell r="K58">
            <v>1800035324780</v>
          </cell>
          <cell r="L58">
            <v>0</v>
          </cell>
        </row>
        <row r="59">
          <cell r="C59">
            <v>862</v>
          </cell>
          <cell r="D59">
            <v>0</v>
          </cell>
          <cell r="E59">
            <v>14000</v>
          </cell>
          <cell r="F59">
            <v>0</v>
          </cell>
          <cell r="G59">
            <v>0</v>
          </cell>
          <cell r="H59">
            <v>0</v>
          </cell>
          <cell r="I59">
            <v>0</v>
          </cell>
          <cell r="K59">
            <v>1800035317453</v>
          </cell>
          <cell r="L59">
            <v>0</v>
          </cell>
        </row>
        <row r="60">
          <cell r="C60">
            <v>863</v>
          </cell>
          <cell r="D60">
            <v>663</v>
          </cell>
          <cell r="E60">
            <v>732</v>
          </cell>
          <cell r="F60">
            <v>0</v>
          </cell>
          <cell r="G60">
            <v>0</v>
          </cell>
          <cell r="H60">
            <v>22000</v>
          </cell>
          <cell r="I60">
            <v>0</v>
          </cell>
          <cell r="K60">
            <v>1800060207438</v>
          </cell>
          <cell r="L60">
            <v>1800060207447</v>
          </cell>
        </row>
        <row r="61">
          <cell r="C61">
            <v>864</v>
          </cell>
          <cell r="D61">
            <v>698</v>
          </cell>
          <cell r="E61">
            <v>115</v>
          </cell>
          <cell r="F61">
            <v>0</v>
          </cell>
          <cell r="G61">
            <v>0</v>
          </cell>
          <cell r="H61">
            <v>0</v>
          </cell>
          <cell r="I61">
            <v>12635</v>
          </cell>
          <cell r="K61">
            <v>1800060709038</v>
          </cell>
          <cell r="L61">
            <v>1800060709047</v>
          </cell>
        </row>
        <row r="62">
          <cell r="C62">
            <v>865</v>
          </cell>
          <cell r="D62">
            <v>670</v>
          </cell>
          <cell r="E62">
            <v>150</v>
          </cell>
          <cell r="F62">
            <v>0</v>
          </cell>
          <cell r="G62">
            <v>0</v>
          </cell>
          <cell r="H62">
            <v>0</v>
          </cell>
          <cell r="I62">
            <v>7894</v>
          </cell>
          <cell r="K62">
            <v>1800060877284</v>
          </cell>
          <cell r="L62">
            <v>1800060877293</v>
          </cell>
        </row>
        <row r="63">
          <cell r="C63">
            <v>867</v>
          </cell>
          <cell r="D63">
            <v>0</v>
          </cell>
          <cell r="E63">
            <v>27000</v>
          </cell>
          <cell r="F63">
            <v>0</v>
          </cell>
          <cell r="G63">
            <v>0</v>
          </cell>
          <cell r="H63">
            <v>0</v>
          </cell>
          <cell r="I63">
            <v>0</v>
          </cell>
          <cell r="K63">
            <v>1800035325436</v>
          </cell>
          <cell r="L63">
            <v>0</v>
          </cell>
        </row>
        <row r="64">
          <cell r="C64">
            <v>868</v>
          </cell>
          <cell r="D64">
            <v>664</v>
          </cell>
          <cell r="E64">
            <v>112</v>
          </cell>
          <cell r="F64">
            <v>0</v>
          </cell>
          <cell r="G64">
            <v>0</v>
          </cell>
          <cell r="H64">
            <v>0</v>
          </cell>
          <cell r="I64">
            <v>9600</v>
          </cell>
          <cell r="K64">
            <v>1800060809025</v>
          </cell>
          <cell r="L64">
            <v>1800060809034</v>
          </cell>
        </row>
        <row r="65">
          <cell r="C65">
            <v>887</v>
          </cell>
          <cell r="D65">
            <v>706</v>
          </cell>
          <cell r="E65">
            <v>4450</v>
          </cell>
          <cell r="F65">
            <v>0</v>
          </cell>
          <cell r="G65">
            <v>0</v>
          </cell>
          <cell r="H65">
            <v>0</v>
          </cell>
          <cell r="I65">
            <v>18823</v>
          </cell>
          <cell r="K65">
            <v>1800060749661</v>
          </cell>
          <cell r="L65">
            <v>1800060749670</v>
          </cell>
        </row>
        <row r="66">
          <cell r="C66">
            <v>873</v>
          </cell>
          <cell r="D66">
            <v>673</v>
          </cell>
          <cell r="E66">
            <v>367</v>
          </cell>
          <cell r="F66">
            <v>0</v>
          </cell>
          <cell r="G66">
            <v>0</v>
          </cell>
          <cell r="H66">
            <v>0</v>
          </cell>
          <cell r="I66">
            <v>25263</v>
          </cell>
          <cell r="K66">
            <v>1800060450481</v>
          </cell>
          <cell r="L66">
            <v>1800060450490</v>
          </cell>
        </row>
        <row r="67">
          <cell r="C67">
            <v>874</v>
          </cell>
          <cell r="D67">
            <v>674</v>
          </cell>
          <cell r="E67">
            <v>500</v>
          </cell>
          <cell r="F67">
            <v>0</v>
          </cell>
          <cell r="G67">
            <v>0</v>
          </cell>
          <cell r="H67">
            <v>0</v>
          </cell>
          <cell r="I67">
            <v>19369</v>
          </cell>
          <cell r="K67">
            <v>1800060441380</v>
          </cell>
          <cell r="L67">
            <v>1800060441399</v>
          </cell>
        </row>
        <row r="68">
          <cell r="C68">
            <v>875</v>
          </cell>
          <cell r="D68">
            <v>675</v>
          </cell>
          <cell r="E68">
            <v>295</v>
          </cell>
          <cell r="F68">
            <v>0</v>
          </cell>
          <cell r="G68">
            <v>0</v>
          </cell>
          <cell r="H68">
            <v>0</v>
          </cell>
          <cell r="I68">
            <v>14737</v>
          </cell>
          <cell r="K68">
            <v>1800060450524</v>
          </cell>
          <cell r="L68">
            <v>1800060450533</v>
          </cell>
        </row>
        <row r="69">
          <cell r="C69">
            <v>876</v>
          </cell>
          <cell r="D69">
            <v>676</v>
          </cell>
          <cell r="E69">
            <v>295</v>
          </cell>
          <cell r="F69">
            <v>0</v>
          </cell>
          <cell r="G69">
            <v>0</v>
          </cell>
          <cell r="H69">
            <v>0</v>
          </cell>
          <cell r="I69">
            <v>14737</v>
          </cell>
          <cell r="K69">
            <v>1800060450542</v>
          </cell>
          <cell r="L69">
            <v>1800060450551</v>
          </cell>
        </row>
        <row r="70">
          <cell r="C70">
            <v>877</v>
          </cell>
          <cell r="D70">
            <v>677</v>
          </cell>
          <cell r="E70">
            <v>1000</v>
          </cell>
          <cell r="F70">
            <v>0</v>
          </cell>
          <cell r="G70">
            <v>0</v>
          </cell>
          <cell r="H70">
            <v>0</v>
          </cell>
          <cell r="I70">
            <v>27500</v>
          </cell>
          <cell r="K70">
            <v>1800060450506</v>
          </cell>
          <cell r="L70">
            <v>1800060450515</v>
          </cell>
        </row>
        <row r="71">
          <cell r="C71">
            <v>878</v>
          </cell>
          <cell r="D71">
            <v>678</v>
          </cell>
          <cell r="E71">
            <v>631</v>
          </cell>
          <cell r="F71">
            <v>0</v>
          </cell>
          <cell r="G71">
            <v>0</v>
          </cell>
          <cell r="H71">
            <v>0</v>
          </cell>
          <cell r="I71">
            <v>30947</v>
          </cell>
          <cell r="K71">
            <v>1800060445640</v>
          </cell>
          <cell r="L71">
            <v>1800060445659</v>
          </cell>
        </row>
        <row r="72">
          <cell r="C72">
            <v>879</v>
          </cell>
          <cell r="D72">
            <v>680</v>
          </cell>
          <cell r="E72">
            <v>390</v>
          </cell>
          <cell r="F72">
            <v>0</v>
          </cell>
          <cell r="G72">
            <v>0</v>
          </cell>
          <cell r="H72">
            <v>0</v>
          </cell>
          <cell r="I72">
            <v>20211</v>
          </cell>
          <cell r="K72">
            <v>1800060845812</v>
          </cell>
          <cell r="L72">
            <v>1800060845821</v>
          </cell>
        </row>
        <row r="73">
          <cell r="C73">
            <v>880</v>
          </cell>
          <cell r="D73">
            <v>701</v>
          </cell>
          <cell r="E73">
            <v>222</v>
          </cell>
          <cell r="F73">
            <v>0</v>
          </cell>
          <cell r="G73">
            <v>0</v>
          </cell>
          <cell r="H73">
            <v>0</v>
          </cell>
          <cell r="I73">
            <v>16843</v>
          </cell>
          <cell r="K73">
            <v>1800060673222</v>
          </cell>
          <cell r="L73">
            <v>1800060673231</v>
          </cell>
        </row>
        <row r="74">
          <cell r="C74">
            <v>881</v>
          </cell>
          <cell r="D74">
            <v>702</v>
          </cell>
          <cell r="E74">
            <v>500</v>
          </cell>
          <cell r="F74">
            <v>0</v>
          </cell>
          <cell r="G74">
            <v>0</v>
          </cell>
          <cell r="H74">
            <v>0</v>
          </cell>
          <cell r="I74">
            <v>29900</v>
          </cell>
          <cell r="K74">
            <v>1800060740288</v>
          </cell>
          <cell r="L74">
            <v>1800060740297</v>
          </cell>
        </row>
        <row r="75">
          <cell r="C75">
            <v>882</v>
          </cell>
          <cell r="D75">
            <v>687</v>
          </cell>
          <cell r="E75">
            <v>406</v>
          </cell>
          <cell r="F75">
            <v>0</v>
          </cell>
          <cell r="G75">
            <v>0</v>
          </cell>
          <cell r="H75">
            <v>0</v>
          </cell>
          <cell r="I75">
            <v>27368</v>
          </cell>
          <cell r="K75">
            <v>1800060769738</v>
          </cell>
          <cell r="L75">
            <v>1800060769747</v>
          </cell>
        </row>
        <row r="76">
          <cell r="C76">
            <v>883</v>
          </cell>
          <cell r="D76">
            <v>636</v>
          </cell>
          <cell r="E76">
            <v>120</v>
          </cell>
          <cell r="F76">
            <v>2100</v>
          </cell>
          <cell r="G76">
            <v>0</v>
          </cell>
          <cell r="H76">
            <v>0</v>
          </cell>
          <cell r="I76">
            <v>0</v>
          </cell>
          <cell r="K76">
            <v>1800053647742</v>
          </cell>
          <cell r="L76">
            <v>1800053647751</v>
          </cell>
        </row>
        <row r="77">
          <cell r="C77">
            <v>884</v>
          </cell>
          <cell r="D77">
            <v>679</v>
          </cell>
          <cell r="E77">
            <v>600</v>
          </cell>
          <cell r="F77">
            <v>0</v>
          </cell>
          <cell r="G77">
            <v>0</v>
          </cell>
          <cell r="H77">
            <v>0</v>
          </cell>
          <cell r="I77">
            <v>12105</v>
          </cell>
          <cell r="K77">
            <v>1800060683693</v>
          </cell>
          <cell r="L77">
            <v>1800060683709</v>
          </cell>
        </row>
        <row r="78">
          <cell r="C78">
            <v>888</v>
          </cell>
          <cell r="D78" t="str">
            <v>MSID 8732</v>
          </cell>
          <cell r="E78">
            <v>223</v>
          </cell>
          <cell r="F78">
            <v>0</v>
          </cell>
          <cell r="G78">
            <v>0</v>
          </cell>
          <cell r="H78">
            <v>0</v>
          </cell>
          <cell r="I78">
            <v>28947</v>
          </cell>
          <cell r="K78">
            <v>1800060817230</v>
          </cell>
          <cell r="L78" t="str">
            <v>MSID 8732</v>
          </cell>
        </row>
        <row r="79">
          <cell r="C79">
            <v>889</v>
          </cell>
          <cell r="D79">
            <v>708</v>
          </cell>
          <cell r="E79">
            <v>200</v>
          </cell>
          <cell r="F79">
            <v>0</v>
          </cell>
          <cell r="G79">
            <v>0</v>
          </cell>
          <cell r="H79">
            <v>0</v>
          </cell>
          <cell r="I79">
            <v>30210</v>
          </cell>
          <cell r="K79">
            <v>1800060819273</v>
          </cell>
          <cell r="L79">
            <v>1800060819282</v>
          </cell>
        </row>
        <row r="80">
          <cell r="C80">
            <v>891</v>
          </cell>
          <cell r="D80">
            <v>668</v>
          </cell>
          <cell r="E80">
            <v>222</v>
          </cell>
          <cell r="F80">
            <v>0</v>
          </cell>
          <cell r="G80">
            <v>0</v>
          </cell>
          <cell r="H80">
            <v>0</v>
          </cell>
          <cell r="I80">
            <v>39421</v>
          </cell>
          <cell r="K80">
            <v>1800060863723</v>
          </cell>
          <cell r="L80">
            <v>1800060863732</v>
          </cell>
        </row>
        <row r="81">
          <cell r="C81">
            <v>892</v>
          </cell>
          <cell r="D81">
            <v>669</v>
          </cell>
          <cell r="E81">
            <v>280</v>
          </cell>
          <cell r="F81">
            <v>0</v>
          </cell>
          <cell r="G81">
            <v>0</v>
          </cell>
          <cell r="H81">
            <v>0</v>
          </cell>
          <cell r="I81">
            <v>25260</v>
          </cell>
          <cell r="K81">
            <v>1800060872755</v>
          </cell>
          <cell r="L81">
            <v>1800060872764</v>
          </cell>
        </row>
        <row r="82">
          <cell r="C82" t="str">
            <v>MSID 8083</v>
          </cell>
          <cell r="D82">
            <v>0</v>
          </cell>
          <cell r="E82">
            <v>5850</v>
          </cell>
          <cell r="F82">
            <v>0</v>
          </cell>
          <cell r="G82">
            <v>0</v>
          </cell>
          <cell r="H82">
            <v>0</v>
          </cell>
          <cell r="I82">
            <v>0</v>
          </cell>
          <cell r="K82" t="str">
            <v>MSID 8083</v>
          </cell>
          <cell r="L82">
            <v>0</v>
          </cell>
        </row>
        <row r="83">
          <cell r="C83" t="str">
            <v>MSID 8085</v>
          </cell>
          <cell r="D83">
            <v>0</v>
          </cell>
          <cell r="E83">
            <v>5850</v>
          </cell>
          <cell r="F83">
            <v>0</v>
          </cell>
          <cell r="G83">
            <v>0</v>
          </cell>
          <cell r="H83">
            <v>0</v>
          </cell>
          <cell r="I83">
            <v>0</v>
          </cell>
          <cell r="K83" t="str">
            <v>MSID 8085</v>
          </cell>
          <cell r="L83">
            <v>0</v>
          </cell>
        </row>
        <row r="84">
          <cell r="C84" t="str">
            <v>MSID 8334</v>
          </cell>
          <cell r="D84" t="str">
            <v>MSID 8334</v>
          </cell>
          <cell r="E84">
            <v>10550</v>
          </cell>
          <cell r="F84">
            <v>0</v>
          </cell>
          <cell r="G84">
            <v>0</v>
          </cell>
          <cell r="H84">
            <v>0</v>
          </cell>
          <cell r="I84">
            <v>61000</v>
          </cell>
          <cell r="K84" t="str">
            <v>MSID 8334</v>
          </cell>
          <cell r="L84" t="str">
            <v>MSID 8334</v>
          </cell>
        </row>
        <row r="85">
          <cell r="C85" t="str">
            <v>MSID 8339</v>
          </cell>
          <cell r="D85" t="str">
            <v>MSID 8339</v>
          </cell>
          <cell r="E85">
            <v>889</v>
          </cell>
          <cell r="F85">
            <v>0</v>
          </cell>
          <cell r="G85">
            <v>0</v>
          </cell>
          <cell r="H85">
            <v>0</v>
          </cell>
          <cell r="I85">
            <v>31316</v>
          </cell>
          <cell r="K85" t="str">
            <v>MSID 8339</v>
          </cell>
          <cell r="L85" t="str">
            <v>MSID 8339</v>
          </cell>
        </row>
        <row r="86">
          <cell r="C86">
            <v>847</v>
          </cell>
          <cell r="D86" t="str">
            <v>MSID 8340</v>
          </cell>
          <cell r="E86">
            <v>390</v>
          </cell>
          <cell r="F86">
            <v>0</v>
          </cell>
          <cell r="G86">
            <v>0</v>
          </cell>
          <cell r="H86">
            <v>0</v>
          </cell>
          <cell r="I86">
            <v>40842</v>
          </cell>
          <cell r="K86">
            <v>1800060931899</v>
          </cell>
          <cell r="L86" t="str">
            <v>MSID 8340</v>
          </cell>
        </row>
        <row r="87">
          <cell r="C87" t="str">
            <v>MSID 8341</v>
          </cell>
          <cell r="D87" t="str">
            <v>MSID 8341</v>
          </cell>
          <cell r="E87">
            <v>270</v>
          </cell>
          <cell r="F87">
            <v>0</v>
          </cell>
          <cell r="G87">
            <v>0</v>
          </cell>
          <cell r="H87">
            <v>0</v>
          </cell>
          <cell r="I87">
            <v>36842</v>
          </cell>
          <cell r="K87" t="str">
            <v>MSID 8341</v>
          </cell>
          <cell r="L87" t="str">
            <v>MSID 8341</v>
          </cell>
        </row>
        <row r="88">
          <cell r="C88" t="str">
            <v>MSID 8347</v>
          </cell>
          <cell r="D88" t="str">
            <v>MSID 8347</v>
          </cell>
          <cell r="E88">
            <v>1120</v>
          </cell>
          <cell r="F88">
            <v>0</v>
          </cell>
          <cell r="G88">
            <v>0</v>
          </cell>
          <cell r="H88">
            <v>0</v>
          </cell>
          <cell r="I88">
            <v>26500</v>
          </cell>
          <cell r="K88" t="str">
            <v>MSID 8347</v>
          </cell>
          <cell r="L88" t="str">
            <v>MSID 8347</v>
          </cell>
        </row>
        <row r="89">
          <cell r="C89" t="str">
            <v>MSID 8348</v>
          </cell>
          <cell r="D89" t="str">
            <v>MSID 8348</v>
          </cell>
          <cell r="E89">
            <v>778</v>
          </cell>
          <cell r="F89">
            <v>0</v>
          </cell>
          <cell r="G89">
            <v>0</v>
          </cell>
          <cell r="H89">
            <v>0</v>
          </cell>
          <cell r="I89">
            <v>37895</v>
          </cell>
          <cell r="K89" t="str">
            <v>MSID 8348</v>
          </cell>
          <cell r="L89" t="str">
            <v>MSID 8348</v>
          </cell>
        </row>
        <row r="90">
          <cell r="C90" t="str">
            <v>MSID 8349</v>
          </cell>
          <cell r="D90" t="str">
            <v>MSID 8349</v>
          </cell>
          <cell r="E90">
            <v>231</v>
          </cell>
          <cell r="F90">
            <v>0</v>
          </cell>
          <cell r="G90">
            <v>0</v>
          </cell>
          <cell r="H90">
            <v>0</v>
          </cell>
          <cell r="I90">
            <v>54421</v>
          </cell>
          <cell r="K90" t="str">
            <v>MSID 8349</v>
          </cell>
          <cell r="L90" t="str">
            <v>MSID 8349</v>
          </cell>
        </row>
        <row r="91">
          <cell r="C91">
            <v>310</v>
          </cell>
          <cell r="D91">
            <v>0</v>
          </cell>
          <cell r="E91">
            <v>900</v>
          </cell>
          <cell r="F91">
            <v>0</v>
          </cell>
          <cell r="G91">
            <v>0</v>
          </cell>
          <cell r="H91">
            <v>0</v>
          </cell>
          <cell r="I91">
            <v>0</v>
          </cell>
          <cell r="K91">
            <v>1800036579036</v>
          </cell>
          <cell r="L91">
            <v>0</v>
          </cell>
        </row>
        <row r="92">
          <cell r="C92">
            <v>311</v>
          </cell>
          <cell r="D92">
            <v>0</v>
          </cell>
          <cell r="E92">
            <v>3400</v>
          </cell>
          <cell r="F92">
            <v>0</v>
          </cell>
          <cell r="G92">
            <v>0</v>
          </cell>
          <cell r="H92">
            <v>0</v>
          </cell>
          <cell r="I92">
            <v>0</v>
          </cell>
          <cell r="K92">
            <v>1800035324497</v>
          </cell>
          <cell r="L92">
            <v>0</v>
          </cell>
        </row>
        <row r="93">
          <cell r="C93">
            <v>312</v>
          </cell>
          <cell r="D93">
            <v>0</v>
          </cell>
          <cell r="E93">
            <v>7500</v>
          </cell>
          <cell r="F93">
            <v>0</v>
          </cell>
          <cell r="G93">
            <v>0</v>
          </cell>
          <cell r="H93">
            <v>0</v>
          </cell>
          <cell r="I93">
            <v>0</v>
          </cell>
          <cell r="K93">
            <v>1800035324530</v>
          </cell>
          <cell r="L93">
            <v>0</v>
          </cell>
        </row>
        <row r="94">
          <cell r="C94">
            <v>314</v>
          </cell>
          <cell r="D94">
            <v>0</v>
          </cell>
          <cell r="E94">
            <v>4000</v>
          </cell>
          <cell r="F94">
            <v>0</v>
          </cell>
          <cell r="G94">
            <v>0</v>
          </cell>
          <cell r="H94">
            <v>0</v>
          </cell>
          <cell r="I94">
            <v>0</v>
          </cell>
          <cell r="K94">
            <v>1800035327674</v>
          </cell>
          <cell r="L94">
            <v>0</v>
          </cell>
        </row>
        <row r="95">
          <cell r="C95">
            <v>315</v>
          </cell>
          <cell r="D95">
            <v>0</v>
          </cell>
          <cell r="E95">
            <v>5300</v>
          </cell>
          <cell r="F95">
            <v>0</v>
          </cell>
          <cell r="G95">
            <v>0</v>
          </cell>
          <cell r="H95">
            <v>0</v>
          </cell>
          <cell r="I95">
            <v>0</v>
          </cell>
          <cell r="K95">
            <v>1800035313398</v>
          </cell>
          <cell r="L95">
            <v>0</v>
          </cell>
        </row>
        <row r="96">
          <cell r="C96">
            <v>316</v>
          </cell>
          <cell r="D96">
            <v>0</v>
          </cell>
          <cell r="E96">
            <v>3100</v>
          </cell>
          <cell r="F96">
            <v>0</v>
          </cell>
          <cell r="G96">
            <v>0</v>
          </cell>
          <cell r="H96">
            <v>0</v>
          </cell>
          <cell r="I96">
            <v>0</v>
          </cell>
          <cell r="K96">
            <v>1800035344100</v>
          </cell>
          <cell r="L96">
            <v>0</v>
          </cell>
        </row>
        <row r="97">
          <cell r="C97">
            <v>318</v>
          </cell>
          <cell r="D97">
            <v>0</v>
          </cell>
          <cell r="E97">
            <v>3500</v>
          </cell>
          <cell r="F97">
            <v>0</v>
          </cell>
          <cell r="G97">
            <v>0</v>
          </cell>
          <cell r="H97">
            <v>0</v>
          </cell>
          <cell r="I97">
            <v>0</v>
          </cell>
          <cell r="K97">
            <v>1800035337584</v>
          </cell>
          <cell r="L97">
            <v>0</v>
          </cell>
        </row>
        <row r="98">
          <cell r="C98">
            <v>319</v>
          </cell>
          <cell r="D98">
            <v>0</v>
          </cell>
          <cell r="E98">
            <v>7400</v>
          </cell>
          <cell r="F98">
            <v>0</v>
          </cell>
          <cell r="G98">
            <v>0</v>
          </cell>
          <cell r="H98">
            <v>0</v>
          </cell>
          <cell r="I98">
            <v>0</v>
          </cell>
          <cell r="K98">
            <v>1800035331634</v>
          </cell>
          <cell r="L98">
            <v>0</v>
          </cell>
        </row>
        <row r="99">
          <cell r="C99">
            <v>320</v>
          </cell>
          <cell r="D99">
            <v>0</v>
          </cell>
          <cell r="E99">
            <v>3000</v>
          </cell>
          <cell r="F99">
            <v>0</v>
          </cell>
          <cell r="G99">
            <v>0</v>
          </cell>
          <cell r="H99">
            <v>0</v>
          </cell>
          <cell r="I99">
            <v>0</v>
          </cell>
          <cell r="K99">
            <v>1800035340220</v>
          </cell>
          <cell r="L99">
            <v>0</v>
          </cell>
        </row>
        <row r="100">
          <cell r="C100">
            <v>321</v>
          </cell>
          <cell r="D100">
            <v>0</v>
          </cell>
          <cell r="E100">
            <v>5700</v>
          </cell>
          <cell r="F100">
            <v>0</v>
          </cell>
          <cell r="G100">
            <v>0</v>
          </cell>
          <cell r="H100">
            <v>0</v>
          </cell>
          <cell r="I100">
            <v>0</v>
          </cell>
          <cell r="K100">
            <v>1800035346589</v>
          </cell>
          <cell r="L100">
            <v>0</v>
          </cell>
        </row>
        <row r="101">
          <cell r="C101">
            <v>322</v>
          </cell>
          <cell r="D101">
            <v>0</v>
          </cell>
          <cell r="E101">
            <v>4400</v>
          </cell>
          <cell r="F101">
            <v>0</v>
          </cell>
          <cell r="G101">
            <v>0</v>
          </cell>
          <cell r="H101">
            <v>0</v>
          </cell>
          <cell r="I101">
            <v>0</v>
          </cell>
          <cell r="K101">
            <v>1800035346817</v>
          </cell>
          <cell r="L101">
            <v>0</v>
          </cell>
        </row>
        <row r="102">
          <cell r="C102">
            <v>323</v>
          </cell>
          <cell r="D102">
            <v>0</v>
          </cell>
          <cell r="E102">
            <v>4500</v>
          </cell>
          <cell r="F102">
            <v>0</v>
          </cell>
          <cell r="G102">
            <v>0</v>
          </cell>
          <cell r="H102">
            <v>0</v>
          </cell>
          <cell r="I102">
            <v>0</v>
          </cell>
          <cell r="K102">
            <v>1800035326848</v>
          </cell>
          <cell r="L102">
            <v>0</v>
          </cell>
        </row>
        <row r="103">
          <cell r="C103">
            <v>324</v>
          </cell>
          <cell r="D103">
            <v>0</v>
          </cell>
          <cell r="E103">
            <v>13000</v>
          </cell>
          <cell r="F103">
            <v>0</v>
          </cell>
          <cell r="G103">
            <v>0</v>
          </cell>
          <cell r="H103">
            <v>0</v>
          </cell>
          <cell r="I103">
            <v>0</v>
          </cell>
          <cell r="K103">
            <v>1800035334227</v>
          </cell>
          <cell r="L103">
            <v>0</v>
          </cell>
        </row>
        <row r="104">
          <cell r="C104">
            <v>326</v>
          </cell>
          <cell r="D104">
            <v>755</v>
          </cell>
          <cell r="E104">
            <v>125</v>
          </cell>
          <cell r="F104">
            <v>0</v>
          </cell>
          <cell r="G104">
            <v>13750</v>
          </cell>
          <cell r="H104">
            <v>0</v>
          </cell>
          <cell r="I104">
            <v>0</v>
          </cell>
          <cell r="K104">
            <v>1800053646215</v>
          </cell>
          <cell r="L104">
            <v>1800053646224</v>
          </cell>
        </row>
        <row r="105">
          <cell r="C105">
            <v>328</v>
          </cell>
          <cell r="D105">
            <v>750</v>
          </cell>
          <cell r="E105">
            <v>200</v>
          </cell>
          <cell r="F105">
            <v>0</v>
          </cell>
          <cell r="G105">
            <v>0</v>
          </cell>
          <cell r="H105">
            <v>0</v>
          </cell>
          <cell r="I105">
            <v>3158</v>
          </cell>
          <cell r="K105">
            <v>1800060586917</v>
          </cell>
          <cell r="L105">
            <v>1800060586926</v>
          </cell>
        </row>
        <row r="106">
          <cell r="C106">
            <v>329</v>
          </cell>
          <cell r="D106">
            <v>0</v>
          </cell>
          <cell r="E106">
            <v>7378</v>
          </cell>
          <cell r="F106">
            <v>0</v>
          </cell>
          <cell r="G106">
            <v>0</v>
          </cell>
          <cell r="H106">
            <v>0</v>
          </cell>
          <cell r="I106">
            <v>0</v>
          </cell>
          <cell r="K106">
            <v>1800060397697</v>
          </cell>
          <cell r="L106">
            <v>0</v>
          </cell>
        </row>
        <row r="107">
          <cell r="C107">
            <v>330</v>
          </cell>
          <cell r="D107">
            <v>752</v>
          </cell>
          <cell r="E107">
            <v>111</v>
          </cell>
          <cell r="F107">
            <v>0</v>
          </cell>
          <cell r="G107">
            <v>0</v>
          </cell>
          <cell r="H107">
            <v>0</v>
          </cell>
          <cell r="I107">
            <v>9474</v>
          </cell>
          <cell r="K107">
            <v>1800060614714</v>
          </cell>
          <cell r="L107">
            <v>1800060614741</v>
          </cell>
        </row>
        <row r="108">
          <cell r="C108">
            <v>331</v>
          </cell>
          <cell r="D108">
            <v>754</v>
          </cell>
          <cell r="E108">
            <v>200</v>
          </cell>
          <cell r="F108">
            <v>0</v>
          </cell>
          <cell r="G108">
            <v>0</v>
          </cell>
          <cell r="H108">
            <v>0</v>
          </cell>
          <cell r="I108">
            <v>7370</v>
          </cell>
          <cell r="K108">
            <v>1800060613543</v>
          </cell>
          <cell r="L108">
            <v>1800060613552</v>
          </cell>
        </row>
        <row r="109">
          <cell r="C109">
            <v>332</v>
          </cell>
          <cell r="D109">
            <v>756</v>
          </cell>
          <cell r="E109">
            <v>112</v>
          </cell>
          <cell r="F109">
            <v>0</v>
          </cell>
          <cell r="G109">
            <v>0</v>
          </cell>
          <cell r="H109">
            <v>0</v>
          </cell>
          <cell r="I109">
            <v>6316</v>
          </cell>
          <cell r="K109">
            <v>1800060709010</v>
          </cell>
          <cell r="L109">
            <v>1800060709029</v>
          </cell>
        </row>
        <row r="110">
          <cell r="C110">
            <v>334</v>
          </cell>
          <cell r="D110">
            <v>0</v>
          </cell>
          <cell r="E110">
            <v>5500</v>
          </cell>
          <cell r="F110">
            <v>0</v>
          </cell>
          <cell r="G110">
            <v>0</v>
          </cell>
          <cell r="H110">
            <v>0</v>
          </cell>
          <cell r="I110">
            <v>0</v>
          </cell>
          <cell r="K110">
            <v>1800035327070</v>
          </cell>
          <cell r="L110">
            <v>0</v>
          </cell>
        </row>
        <row r="111">
          <cell r="C111">
            <v>313</v>
          </cell>
          <cell r="D111">
            <v>0</v>
          </cell>
          <cell r="E111">
            <v>200</v>
          </cell>
          <cell r="F111">
            <v>0</v>
          </cell>
          <cell r="G111">
            <v>0</v>
          </cell>
          <cell r="H111">
            <v>0</v>
          </cell>
          <cell r="I111">
            <v>0</v>
          </cell>
          <cell r="K111">
            <v>1800053648310</v>
          </cell>
          <cell r="L111">
            <v>0</v>
          </cell>
        </row>
        <row r="112">
          <cell r="C112">
            <v>848</v>
          </cell>
          <cell r="D112">
            <v>648</v>
          </cell>
          <cell r="E112">
            <v>60</v>
          </cell>
          <cell r="F112">
            <v>0</v>
          </cell>
          <cell r="G112">
            <v>0</v>
          </cell>
          <cell r="H112">
            <v>0</v>
          </cell>
          <cell r="I112">
            <v>1579</v>
          </cell>
          <cell r="K112">
            <v>1800060904910</v>
          </cell>
          <cell r="L112">
            <v>1800060904929</v>
          </cell>
        </row>
        <row r="113">
          <cell r="C113">
            <v>890</v>
          </cell>
          <cell r="D113" t="str">
            <v>MSID 8366</v>
          </cell>
          <cell r="E113">
            <v>105</v>
          </cell>
          <cell r="F113">
            <v>0</v>
          </cell>
          <cell r="G113">
            <v>0</v>
          </cell>
          <cell r="H113">
            <v>0</v>
          </cell>
          <cell r="I113">
            <v>36842</v>
          </cell>
          <cell r="K113">
            <v>1800061032840</v>
          </cell>
          <cell r="L113" t="str">
            <v>MSID 8366</v>
          </cell>
        </row>
        <row r="114">
          <cell r="C114">
            <v>870</v>
          </cell>
          <cell r="D114">
            <v>710</v>
          </cell>
          <cell r="E114">
            <v>4210</v>
          </cell>
          <cell r="F114">
            <v>0</v>
          </cell>
          <cell r="G114">
            <v>0</v>
          </cell>
          <cell r="H114">
            <v>0</v>
          </cell>
          <cell r="I114">
            <v>15789</v>
          </cell>
          <cell r="K114">
            <v>1800060963650</v>
          </cell>
          <cell r="L114">
            <v>1800060963669</v>
          </cell>
        </row>
        <row r="115">
          <cell r="C115" t="str">
            <v>MSID 8359</v>
          </cell>
          <cell r="D115" t="str">
            <v>MSID 8360</v>
          </cell>
          <cell r="E115">
            <v>21526</v>
          </cell>
          <cell r="F115">
            <v>0</v>
          </cell>
          <cell r="G115">
            <v>0</v>
          </cell>
          <cell r="H115">
            <v>0</v>
          </cell>
          <cell r="I115">
            <v>21526</v>
          </cell>
          <cell r="K115" t="str">
            <v>MSID 8359</v>
          </cell>
          <cell r="L115" t="str">
            <v>MSID 8360</v>
          </cell>
        </row>
        <row r="116">
          <cell r="C116">
            <v>886</v>
          </cell>
          <cell r="D116">
            <v>686</v>
          </cell>
          <cell r="E116">
            <v>778</v>
          </cell>
          <cell r="F116">
            <v>0</v>
          </cell>
          <cell r="G116">
            <v>0</v>
          </cell>
          <cell r="H116">
            <v>0</v>
          </cell>
          <cell r="I116">
            <v>31579</v>
          </cell>
          <cell r="K116" t="str">
            <v>TBA 1A</v>
          </cell>
          <cell r="L116" t="str">
            <v>TBA 1B</v>
          </cell>
        </row>
        <row r="117">
          <cell r="C117">
            <v>897</v>
          </cell>
          <cell r="D117">
            <v>715</v>
          </cell>
          <cell r="E117">
            <v>17778</v>
          </cell>
          <cell r="F117">
            <v>0</v>
          </cell>
          <cell r="G117">
            <v>0</v>
          </cell>
          <cell r="H117">
            <v>0</v>
          </cell>
          <cell r="I117">
            <v>16842</v>
          </cell>
          <cell r="K117">
            <v>1800061146877</v>
          </cell>
          <cell r="L117">
            <v>1800061146886</v>
          </cell>
        </row>
        <row r="118">
          <cell r="C118">
            <v>895</v>
          </cell>
          <cell r="D118">
            <v>713</v>
          </cell>
          <cell r="E118">
            <v>158</v>
          </cell>
          <cell r="F118">
            <v>0</v>
          </cell>
          <cell r="G118">
            <v>0</v>
          </cell>
          <cell r="H118">
            <v>0</v>
          </cell>
          <cell r="I118">
            <v>25263</v>
          </cell>
          <cell r="K118">
            <v>1800061106740</v>
          </cell>
          <cell r="L118">
            <v>1800061106759</v>
          </cell>
        </row>
        <row r="119">
          <cell r="C119">
            <v>911</v>
          </cell>
          <cell r="D119">
            <v>950</v>
          </cell>
          <cell r="E119">
            <v>665</v>
          </cell>
          <cell r="F119">
            <v>0</v>
          </cell>
          <cell r="G119">
            <v>0</v>
          </cell>
          <cell r="H119">
            <v>0</v>
          </cell>
          <cell r="I119">
            <v>20900</v>
          </cell>
          <cell r="K119">
            <v>1800061165986</v>
          </cell>
          <cell r="L119">
            <v>1800061165995</v>
          </cell>
        </row>
        <row r="120">
          <cell r="C120">
            <v>898</v>
          </cell>
          <cell r="D120">
            <v>716</v>
          </cell>
          <cell r="E120">
            <v>30000</v>
          </cell>
          <cell r="F120">
            <v>0</v>
          </cell>
          <cell r="G120">
            <v>0</v>
          </cell>
          <cell r="H120">
            <v>0</v>
          </cell>
          <cell r="I120">
            <v>30000</v>
          </cell>
          <cell r="K120">
            <v>1800061148475</v>
          </cell>
          <cell r="L120">
            <v>1800061148484</v>
          </cell>
        </row>
        <row r="121">
          <cell r="C121">
            <v>893</v>
          </cell>
          <cell r="D121">
            <v>711</v>
          </cell>
          <cell r="E121">
            <v>737</v>
          </cell>
          <cell r="F121">
            <v>0</v>
          </cell>
          <cell r="G121">
            <v>0</v>
          </cell>
          <cell r="H121">
            <v>0</v>
          </cell>
          <cell r="I121">
            <v>20948</v>
          </cell>
          <cell r="K121">
            <v>1800061084529</v>
          </cell>
          <cell r="L121">
            <v>1800061084510</v>
          </cell>
        </row>
        <row r="122">
          <cell r="C122">
            <v>894</v>
          </cell>
          <cell r="D122">
            <v>712</v>
          </cell>
          <cell r="E122">
            <v>737</v>
          </cell>
          <cell r="F122">
            <v>0</v>
          </cell>
          <cell r="G122">
            <v>0</v>
          </cell>
          <cell r="H122">
            <v>0</v>
          </cell>
          <cell r="I122">
            <v>20948</v>
          </cell>
          <cell r="K122">
            <v>1800061084421</v>
          </cell>
          <cell r="L122">
            <v>1800061084430</v>
          </cell>
        </row>
        <row r="123">
          <cell r="C123">
            <v>846</v>
          </cell>
          <cell r="D123">
            <v>665</v>
          </cell>
          <cell r="E123">
            <v>738</v>
          </cell>
          <cell r="F123">
            <v>0</v>
          </cell>
          <cell r="G123">
            <v>0</v>
          </cell>
          <cell r="H123">
            <v>0</v>
          </cell>
          <cell r="I123">
            <v>23412</v>
          </cell>
          <cell r="K123">
            <v>1800061175042</v>
          </cell>
          <cell r="L123">
            <v>1800061175051</v>
          </cell>
        </row>
        <row r="124">
          <cell r="C124">
            <v>896</v>
          </cell>
          <cell r="D124">
            <v>714</v>
          </cell>
          <cell r="E124">
            <v>642</v>
          </cell>
          <cell r="F124">
            <v>0</v>
          </cell>
          <cell r="G124">
            <v>0</v>
          </cell>
          <cell r="H124">
            <v>0</v>
          </cell>
          <cell r="I124">
            <v>23400</v>
          </cell>
          <cell r="K124">
            <v>1800061114388</v>
          </cell>
          <cell r="L124">
            <v>1800061114397</v>
          </cell>
        </row>
        <row r="125">
          <cell r="C125" t="str">
            <v>TBA 3A</v>
          </cell>
          <cell r="D125" t="str">
            <v>TBA 3B</v>
          </cell>
          <cell r="E125">
            <v>830</v>
          </cell>
          <cell r="F125">
            <v>0</v>
          </cell>
          <cell r="G125">
            <v>0</v>
          </cell>
          <cell r="H125">
            <v>0</v>
          </cell>
          <cell r="I125">
            <v>26470</v>
          </cell>
          <cell r="K125" t="str">
            <v>TBA 3A</v>
          </cell>
          <cell r="L125" t="str">
            <v>TBA 3B</v>
          </cell>
        </row>
        <row r="126">
          <cell r="C126">
            <v>859</v>
          </cell>
          <cell r="D126">
            <v>697</v>
          </cell>
          <cell r="E126">
            <v>22700</v>
          </cell>
          <cell r="F126">
            <v>0</v>
          </cell>
          <cell r="G126">
            <v>0</v>
          </cell>
          <cell r="H126">
            <v>0</v>
          </cell>
          <cell r="I126">
            <v>24900</v>
          </cell>
          <cell r="K126">
            <v>1800035320127</v>
          </cell>
          <cell r="L126">
            <v>1800060630637</v>
          </cell>
        </row>
        <row r="127">
          <cell r="C127">
            <v>866</v>
          </cell>
          <cell r="D127" t="str">
            <v>TBA 8B</v>
          </cell>
          <cell r="E127">
            <v>11000</v>
          </cell>
          <cell r="F127">
            <v>0</v>
          </cell>
          <cell r="G127">
            <v>0</v>
          </cell>
          <cell r="H127">
            <v>0</v>
          </cell>
          <cell r="I127">
            <v>32941</v>
          </cell>
          <cell r="K127">
            <v>1800051523646</v>
          </cell>
          <cell r="L127">
            <v>0</v>
          </cell>
        </row>
        <row r="128">
          <cell r="C128" t="str">
            <v>TBA 14A</v>
          </cell>
          <cell r="D128" t="str">
            <v>TBA 14B</v>
          </cell>
          <cell r="E128">
            <v>31474</v>
          </cell>
          <cell r="F128">
            <v>0</v>
          </cell>
          <cell r="G128">
            <v>0</v>
          </cell>
          <cell r="H128">
            <v>0</v>
          </cell>
          <cell r="I128">
            <v>31474</v>
          </cell>
          <cell r="K128" t="str">
            <v>TBA 9A</v>
          </cell>
          <cell r="L128" t="str">
            <v>TBA 9B</v>
          </cell>
        </row>
        <row r="129">
          <cell r="C129" t="str">
            <v>TBA 15A</v>
          </cell>
          <cell r="D129" t="str">
            <v>TBA 15B</v>
          </cell>
          <cell r="E129">
            <v>421</v>
          </cell>
          <cell r="F129">
            <v>0</v>
          </cell>
          <cell r="G129">
            <v>0</v>
          </cell>
          <cell r="H129">
            <v>0</v>
          </cell>
          <cell r="I129">
            <v>6316</v>
          </cell>
          <cell r="K129" t="str">
            <v>TBA 14A</v>
          </cell>
          <cell r="L129" t="str">
            <v>TBA 14B</v>
          </cell>
        </row>
        <row r="130">
          <cell r="C130" t="str">
            <v>TBA 17A</v>
          </cell>
          <cell r="D130" t="str">
            <v>TBA 17B</v>
          </cell>
          <cell r="E130">
            <v>52578</v>
          </cell>
          <cell r="F130">
            <v>0</v>
          </cell>
          <cell r="G130">
            <v>0</v>
          </cell>
          <cell r="H130">
            <v>0</v>
          </cell>
          <cell r="I130">
            <v>52578</v>
          </cell>
          <cell r="K130" t="str">
            <v>TBA 15A</v>
          </cell>
          <cell r="L130" t="str">
            <v>TBA 15B</v>
          </cell>
        </row>
        <row r="131">
          <cell r="C131" t="str">
            <v>TBA 10A</v>
          </cell>
          <cell r="D131" t="str">
            <v>TBA 10B</v>
          </cell>
          <cell r="E131">
            <v>303</v>
          </cell>
          <cell r="F131">
            <v>0</v>
          </cell>
          <cell r="G131">
            <v>0</v>
          </cell>
          <cell r="H131">
            <v>0</v>
          </cell>
          <cell r="I131">
            <v>4706</v>
          </cell>
          <cell r="K131" t="str">
            <v>TBA 17A</v>
          </cell>
          <cell r="L131" t="str">
            <v>TBA 17B</v>
          </cell>
        </row>
        <row r="132">
          <cell r="C132" t="str">
            <v>TBA 11A</v>
          </cell>
          <cell r="D132" t="str">
            <v>TBA 11B</v>
          </cell>
          <cell r="E132">
            <v>303</v>
          </cell>
          <cell r="F132">
            <v>0</v>
          </cell>
          <cell r="G132">
            <v>0</v>
          </cell>
          <cell r="H132">
            <v>0</v>
          </cell>
          <cell r="I132">
            <v>4706</v>
          </cell>
          <cell r="K132" t="str">
            <v>TBA 10A</v>
          </cell>
          <cell r="L132" t="str">
            <v>TBA 10B</v>
          </cell>
        </row>
        <row r="133">
          <cell r="C133" t="str">
            <v>TBA 12A</v>
          </cell>
          <cell r="D133" t="str">
            <v>TBA 12B</v>
          </cell>
          <cell r="E133">
            <v>700</v>
          </cell>
          <cell r="F133">
            <v>0</v>
          </cell>
          <cell r="G133">
            <v>0</v>
          </cell>
          <cell r="H133">
            <v>0</v>
          </cell>
          <cell r="I133">
            <v>8842</v>
          </cell>
          <cell r="K133" t="str">
            <v>TBA 11A</v>
          </cell>
          <cell r="L133" t="str">
            <v>TBA 11B</v>
          </cell>
        </row>
        <row r="134">
          <cell r="C134">
            <v>810</v>
          </cell>
          <cell r="D134">
            <v>717</v>
          </cell>
          <cell r="E134">
            <v>1177</v>
          </cell>
          <cell r="F134">
            <v>0</v>
          </cell>
          <cell r="G134">
            <v>0</v>
          </cell>
          <cell r="H134">
            <v>0</v>
          </cell>
          <cell r="I134">
            <v>23530</v>
          </cell>
          <cell r="K134">
            <v>1800061177740</v>
          </cell>
          <cell r="L134">
            <v>1800061177750</v>
          </cell>
        </row>
        <row r="135">
          <cell r="C135" t="str">
            <v>TBA 19 A</v>
          </cell>
          <cell r="D135" t="str">
            <v>TBA 19 B</v>
          </cell>
          <cell r="E135">
            <v>947</v>
          </cell>
          <cell r="F135">
            <v>0</v>
          </cell>
          <cell r="G135">
            <v>0</v>
          </cell>
          <cell r="H135">
            <v>0</v>
          </cell>
          <cell r="I135">
            <v>37895</v>
          </cell>
          <cell r="K135" t="str">
            <v>TBA 19 A</v>
          </cell>
          <cell r="L135" t="str">
            <v>TBA 19 B</v>
          </cell>
        </row>
        <row r="136">
          <cell r="C136" t="str">
            <v>TBA 20 A</v>
          </cell>
          <cell r="D136" t="str">
            <v>TBA 20 B</v>
          </cell>
          <cell r="E136">
            <v>501</v>
          </cell>
          <cell r="F136">
            <v>0</v>
          </cell>
          <cell r="G136">
            <v>0</v>
          </cell>
          <cell r="H136">
            <v>0</v>
          </cell>
          <cell r="I136">
            <v>44884</v>
          </cell>
          <cell r="K136" t="str">
            <v>TBA 20 A</v>
          </cell>
          <cell r="L136" t="str">
            <v>TBA 20 B</v>
          </cell>
        </row>
        <row r="137">
          <cell r="C137" t="str">
            <v>TBA 21 A</v>
          </cell>
          <cell r="D137" t="str">
            <v>TBA 21 B</v>
          </cell>
          <cell r="E137">
            <v>6000</v>
          </cell>
          <cell r="F137">
            <v>0</v>
          </cell>
          <cell r="G137">
            <v>0</v>
          </cell>
          <cell r="H137">
            <v>0</v>
          </cell>
          <cell r="I137">
            <v>29550</v>
          </cell>
          <cell r="K137" t="str">
            <v>TBA 21 A</v>
          </cell>
          <cell r="L137" t="str">
            <v>TBA 21 B</v>
          </cell>
        </row>
        <row r="138">
          <cell r="C138" t="str">
            <v>TBA 22 A</v>
          </cell>
          <cell r="D138" t="str">
            <v>TBA 22 B</v>
          </cell>
          <cell r="E138">
            <v>100</v>
          </cell>
          <cell r="F138">
            <v>0</v>
          </cell>
          <cell r="G138">
            <v>0</v>
          </cell>
          <cell r="H138">
            <v>0</v>
          </cell>
          <cell r="I138">
            <v>8480</v>
          </cell>
          <cell r="K138" t="str">
            <v>TBA 22 A</v>
          </cell>
          <cell r="L138" t="str">
            <v>TBA 22 B</v>
          </cell>
        </row>
        <row r="139">
          <cell r="C139" t="str">
            <v>TBA 23 A</v>
          </cell>
          <cell r="D139" t="str">
            <v>TBA 23 B</v>
          </cell>
          <cell r="E139">
            <v>135</v>
          </cell>
          <cell r="F139">
            <v>0</v>
          </cell>
          <cell r="G139">
            <v>0</v>
          </cell>
          <cell r="H139">
            <v>0</v>
          </cell>
          <cell r="I139">
            <v>15790</v>
          </cell>
          <cell r="K139" t="str">
            <v>TBA 23 A</v>
          </cell>
          <cell r="L139" t="str">
            <v>TBA 23 B</v>
          </cell>
        </row>
        <row r="140">
          <cell r="C140" t="str">
            <v>TBA 24 A</v>
          </cell>
          <cell r="D140" t="str">
            <v>TBA 24 B</v>
          </cell>
          <cell r="E140">
            <v>135</v>
          </cell>
          <cell r="F140">
            <v>0</v>
          </cell>
          <cell r="G140">
            <v>0</v>
          </cell>
          <cell r="H140">
            <v>0</v>
          </cell>
          <cell r="I140">
            <v>13970</v>
          </cell>
          <cell r="K140" t="str">
            <v>TBA 24 A</v>
          </cell>
          <cell r="L140" t="str">
            <v>TBA 24 B</v>
          </cell>
        </row>
        <row r="141">
          <cell r="C141">
            <v>849</v>
          </cell>
          <cell r="D141">
            <v>649</v>
          </cell>
          <cell r="E141">
            <v>1330</v>
          </cell>
          <cell r="F141">
            <v>0</v>
          </cell>
          <cell r="G141">
            <v>0</v>
          </cell>
          <cell r="H141">
            <v>0</v>
          </cell>
          <cell r="I141">
            <v>13267</v>
          </cell>
          <cell r="K141">
            <v>849</v>
          </cell>
          <cell r="L141">
            <v>649</v>
          </cell>
        </row>
        <row r="144">
          <cell r="C144" t="str">
            <v>Removed</v>
          </cell>
          <cell r="D144" t="str">
            <v>TBA 18B</v>
          </cell>
          <cell r="E144" t="str">
            <v>Removed</v>
          </cell>
          <cell r="F144">
            <v>0</v>
          </cell>
          <cell r="G144">
            <v>0</v>
          </cell>
          <cell r="H144">
            <v>0</v>
          </cell>
          <cell r="I144">
            <v>31527</v>
          </cell>
          <cell r="K144" t="str">
            <v>TBA 18A</v>
          </cell>
          <cell r="L144" t="str">
            <v>TBA 18B</v>
          </cell>
        </row>
        <row r="145">
          <cell r="C145" t="str">
            <v>TBA 7A</v>
          </cell>
          <cell r="D145" t="str">
            <v>TBA 7B</v>
          </cell>
          <cell r="E145">
            <v>32</v>
          </cell>
          <cell r="F145">
            <v>0</v>
          </cell>
          <cell r="G145">
            <v>0</v>
          </cell>
          <cell r="H145">
            <v>0</v>
          </cell>
          <cell r="I145">
            <v>4210</v>
          </cell>
          <cell r="K145" t="str">
            <v>TBA 7A</v>
          </cell>
          <cell r="L145" t="str">
            <v>TBA 7B</v>
          </cell>
        </row>
        <row r="146">
          <cell r="C146" t="str">
            <v>TBA 9A</v>
          </cell>
          <cell r="D146" t="str">
            <v>TBA 9B</v>
          </cell>
          <cell r="E146">
            <v>526</v>
          </cell>
          <cell r="F146">
            <v>0</v>
          </cell>
          <cell r="G146">
            <v>0</v>
          </cell>
          <cell r="H146">
            <v>0</v>
          </cell>
          <cell r="I146">
            <v>10000</v>
          </cell>
          <cell r="K146" t="str">
            <v>TBA 9A</v>
          </cell>
          <cell r="L146" t="str">
            <v>TBA 9B</v>
          </cell>
        </row>
        <row r="150">
          <cell r="C150">
            <v>2</v>
          </cell>
          <cell r="D150">
            <v>3</v>
          </cell>
          <cell r="E150">
            <v>4</v>
          </cell>
          <cell r="F150">
            <v>5</v>
          </cell>
          <cell r="G150">
            <v>6</v>
          </cell>
          <cell r="H150">
            <v>7</v>
          </cell>
          <cell r="I150">
            <v>8</v>
          </cell>
          <cell r="J150">
            <v>9</v>
          </cell>
          <cell r="K150">
            <v>10</v>
          </cell>
          <cell r="L150">
            <v>11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38">
          <cell r="L138">
            <v>686</v>
          </cell>
        </row>
      </sheetData>
      <sheetData sheetId="30"/>
      <sheetData sheetId="31"/>
      <sheetData sheetId="32"/>
      <sheetData sheetId="33">
        <row r="24">
          <cell r="N24">
            <v>3168.0960000000005</v>
          </cell>
        </row>
      </sheetData>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tabSelected="1" workbookViewId="0">
      <selection activeCell="L12" sqref="L1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7"/>
      <c r="B1" s="27"/>
      <c r="C1" s="27"/>
      <c r="D1" s="27"/>
      <c r="E1" s="27"/>
    </row>
    <row r="2" spans="1:8" ht="16.5" x14ac:dyDescent="0.2">
      <c r="A2" s="148" t="s">
        <v>176</v>
      </c>
      <c r="B2" s="68"/>
      <c r="C2" s="68"/>
      <c r="D2" s="68"/>
      <c r="E2" s="68"/>
    </row>
    <row r="3" spans="1:8" ht="15" x14ac:dyDescent="0.2">
      <c r="A3" s="72"/>
      <c r="B3" s="144" t="s">
        <v>177</v>
      </c>
      <c r="C3" s="143" t="s">
        <v>180</v>
      </c>
      <c r="D3" s="143" t="s">
        <v>29</v>
      </c>
      <c r="E3" s="143" t="s">
        <v>28</v>
      </c>
    </row>
    <row r="4" spans="1:8" ht="15" x14ac:dyDescent="0.2">
      <c r="A4" s="69" t="s">
        <v>176</v>
      </c>
      <c r="B4" s="31" t="s">
        <v>756</v>
      </c>
      <c r="C4" s="31" t="s">
        <v>727</v>
      </c>
      <c r="D4" s="31" t="s">
        <v>728</v>
      </c>
      <c r="E4" s="31" t="s">
        <v>175</v>
      </c>
    </row>
    <row r="5" spans="1:8" x14ac:dyDescent="0.2">
      <c r="A5" s="68"/>
      <c r="B5" s="68"/>
      <c r="C5" s="68"/>
      <c r="D5" s="68"/>
      <c r="E5" s="68"/>
    </row>
    <row r="6" spans="1:8" ht="16.5" x14ac:dyDescent="0.2">
      <c r="A6" s="71" t="s">
        <v>23</v>
      </c>
      <c r="B6" s="68"/>
      <c r="C6" s="68"/>
      <c r="D6" s="68"/>
      <c r="E6" s="68"/>
    </row>
    <row r="7" spans="1:8" ht="15" x14ac:dyDescent="0.2">
      <c r="A7" s="73" t="s">
        <v>24</v>
      </c>
      <c r="B7" s="270" t="s">
        <v>25</v>
      </c>
      <c r="C7" s="270"/>
      <c r="D7" s="270"/>
      <c r="E7" s="270"/>
    </row>
    <row r="8" spans="1:8" ht="30" customHeight="1" x14ac:dyDescent="0.2">
      <c r="A8" s="77" t="s">
        <v>231</v>
      </c>
      <c r="B8" s="268" t="s">
        <v>220</v>
      </c>
      <c r="C8" s="268"/>
      <c r="D8" s="268"/>
      <c r="E8" s="268"/>
    </row>
    <row r="9" spans="1:8" ht="30" customHeight="1" x14ac:dyDescent="0.2">
      <c r="A9" s="77" t="s">
        <v>66</v>
      </c>
      <c r="B9" s="26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68"/>
      <c r="D9" s="268"/>
      <c r="E9" s="268"/>
    </row>
    <row r="10" spans="1:8" ht="30" customHeight="1" x14ac:dyDescent="0.2">
      <c r="A10" s="77" t="s">
        <v>67</v>
      </c>
      <c r="B10" s="268" t="s">
        <v>27</v>
      </c>
      <c r="C10" s="268"/>
      <c r="D10" s="268"/>
      <c r="E10" s="268"/>
    </row>
    <row r="11" spans="1:8" ht="61.5" customHeight="1" x14ac:dyDescent="0.2">
      <c r="A11" s="77" t="s">
        <v>68</v>
      </c>
      <c r="B11" s="26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8"/>
      <c r="D11" s="268"/>
      <c r="E11" s="268"/>
      <c r="F11" s="264"/>
      <c r="G11" s="264"/>
      <c r="H11" s="264"/>
    </row>
    <row r="12" spans="1:8" ht="86.25" customHeight="1" x14ac:dyDescent="0.2">
      <c r="A12" s="77" t="s">
        <v>46</v>
      </c>
      <c r="B12" s="267" t="s">
        <v>194</v>
      </c>
      <c r="C12" s="267"/>
      <c r="D12" s="267"/>
      <c r="E12" s="267"/>
    </row>
    <row r="13" spans="1:8" ht="33.75" customHeight="1" x14ac:dyDescent="0.2">
      <c r="A13" s="77" t="s">
        <v>195</v>
      </c>
      <c r="B13" s="26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68"/>
      <c r="D13" s="268"/>
      <c r="E13" s="268"/>
    </row>
    <row r="14" spans="1:8" ht="33.75" customHeight="1" x14ac:dyDescent="0.2">
      <c r="A14" s="195" t="s">
        <v>531</v>
      </c>
      <c r="B14" s="268" t="s">
        <v>532</v>
      </c>
      <c r="C14" s="268"/>
      <c r="D14" s="268"/>
      <c r="E14" s="268"/>
    </row>
    <row r="15" spans="1:8" ht="29.25" customHeight="1" x14ac:dyDescent="0.2">
      <c r="A15" s="77" t="s">
        <v>59</v>
      </c>
      <c r="B15" s="268" t="s">
        <v>161</v>
      </c>
      <c r="C15" s="268"/>
      <c r="D15" s="268"/>
      <c r="E15" s="268"/>
    </row>
    <row r="16" spans="1:8" ht="29.25" customHeight="1" x14ac:dyDescent="0.2">
      <c r="A16" s="77" t="s">
        <v>699</v>
      </c>
      <c r="B16" s="268" t="s">
        <v>701</v>
      </c>
      <c r="C16" s="268"/>
      <c r="D16" s="268"/>
      <c r="E16" s="268"/>
    </row>
    <row r="17" spans="1:5" ht="30" customHeight="1" x14ac:dyDescent="0.2">
      <c r="A17" s="77" t="s">
        <v>135</v>
      </c>
      <c r="B17" s="268" t="s">
        <v>134</v>
      </c>
      <c r="C17" s="268"/>
      <c r="D17" s="268"/>
      <c r="E17" s="268"/>
    </row>
    <row r="18" spans="1:5" x14ac:dyDescent="0.2">
      <c r="A18" s="68"/>
      <c r="B18" s="68"/>
      <c r="C18" s="68"/>
      <c r="D18" s="68"/>
      <c r="E18" s="68"/>
    </row>
    <row r="19" spans="1:5" ht="15" x14ac:dyDescent="0.2">
      <c r="A19" s="74" t="s">
        <v>34</v>
      </c>
      <c r="B19" s="68"/>
      <c r="C19" s="68"/>
      <c r="D19" s="68"/>
      <c r="E19" s="68"/>
    </row>
    <row r="20" spans="1:5" ht="15" x14ac:dyDescent="0.2">
      <c r="A20" s="73"/>
      <c r="B20" s="269"/>
      <c r="C20" s="269"/>
      <c r="D20" s="269"/>
      <c r="E20" s="269"/>
    </row>
    <row r="21" spans="1:5" ht="32.25" customHeight="1" x14ac:dyDescent="0.2">
      <c r="A21" s="265" t="s">
        <v>118</v>
      </c>
      <c r="B21" s="266"/>
      <c r="C21" s="266"/>
      <c r="D21" s="266"/>
      <c r="E21" s="266"/>
    </row>
    <row r="22" spans="1:5" x14ac:dyDescent="0.2">
      <c r="A22" s="68"/>
      <c r="B22" s="68"/>
      <c r="C22" s="68"/>
      <c r="D22" s="68"/>
      <c r="E22" s="68"/>
    </row>
    <row r="23" spans="1:5" ht="15" x14ac:dyDescent="0.2">
      <c r="A23" s="75" t="s">
        <v>35</v>
      </c>
      <c r="B23" s="68"/>
      <c r="C23" s="68"/>
      <c r="D23" s="68"/>
      <c r="E23" s="68"/>
    </row>
    <row r="24" spans="1:5" ht="15" x14ac:dyDescent="0.2">
      <c r="A24" s="70"/>
      <c r="B24" s="269"/>
      <c r="C24" s="269"/>
      <c r="D24" s="269"/>
      <c r="E24" s="269"/>
    </row>
    <row r="25" spans="1:5" ht="28.5" customHeight="1" x14ac:dyDescent="0.2">
      <c r="A25" s="265" t="s">
        <v>69</v>
      </c>
      <c r="B25" s="266"/>
      <c r="C25" s="266"/>
      <c r="D25" s="266"/>
      <c r="E25" s="266"/>
    </row>
    <row r="26" spans="1:5" ht="28.5" customHeight="1" x14ac:dyDescent="0.2">
      <c r="A26" s="263" t="s">
        <v>174</v>
      </c>
      <c r="B26" s="263"/>
      <c r="C26" s="263"/>
      <c r="D26" s="263"/>
      <c r="E26" s="263"/>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workbookViewId="0">
      <selection activeCell="B9" sqref="B9"/>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100" t="s">
        <v>26</v>
      </c>
      <c r="B1" s="272" t="s">
        <v>190</v>
      </c>
      <c r="C1" s="273"/>
      <c r="D1" s="273"/>
      <c r="E1" s="271"/>
      <c r="F1" s="271"/>
      <c r="G1" s="271"/>
      <c r="H1" s="271"/>
      <c r="I1" s="271"/>
      <c r="J1" s="271"/>
      <c r="K1" s="271"/>
      <c r="L1" s="52"/>
      <c r="M1" s="52"/>
      <c r="N1" s="52"/>
    </row>
    <row r="2" spans="1:14" ht="27" customHeight="1" x14ac:dyDescent="0.2">
      <c r="A2" s="279" t="str">
        <f>Overview!B4&amp; " - Effective from "&amp;Overview!D4&amp;" - "&amp;Overview!E4&amp;" LV and HV charges"</f>
        <v>SP Distribution - Effective from 1 April 2023 - Final LV and HV charges</v>
      </c>
      <c r="B2" s="279"/>
      <c r="C2" s="279"/>
      <c r="D2" s="279"/>
      <c r="E2" s="279"/>
      <c r="F2" s="279"/>
      <c r="G2" s="279"/>
      <c r="H2" s="279"/>
      <c r="I2" s="279"/>
      <c r="J2" s="279"/>
      <c r="K2" s="279"/>
    </row>
    <row r="3" spans="1:14" s="88" customFormat="1" ht="15" customHeight="1" x14ac:dyDescent="0.2">
      <c r="A3" s="86"/>
      <c r="B3" s="86"/>
      <c r="C3" s="86"/>
      <c r="D3" s="86"/>
      <c r="E3" s="86"/>
      <c r="F3" s="86"/>
      <c r="G3" s="86"/>
      <c r="H3" s="86"/>
      <c r="I3" s="86"/>
      <c r="J3" s="86"/>
      <c r="K3" s="86"/>
      <c r="L3" s="87"/>
      <c r="M3" s="87"/>
    </row>
    <row r="4" spans="1:14" ht="27" customHeight="1" x14ac:dyDescent="0.2">
      <c r="A4" s="279" t="s">
        <v>214</v>
      </c>
      <c r="B4" s="279"/>
      <c r="C4" s="279"/>
      <c r="D4" s="279"/>
      <c r="E4" s="279"/>
      <c r="F4" s="86"/>
      <c r="G4" s="279" t="s">
        <v>215</v>
      </c>
      <c r="H4" s="279"/>
      <c r="I4" s="279"/>
      <c r="J4" s="279"/>
      <c r="K4" s="279"/>
    </row>
    <row r="5" spans="1:14" ht="28.5" customHeight="1" x14ac:dyDescent="0.2">
      <c r="A5" s="78" t="s">
        <v>15</v>
      </c>
      <c r="B5" s="83" t="s">
        <v>108</v>
      </c>
      <c r="C5" s="280" t="s">
        <v>109</v>
      </c>
      <c r="D5" s="281"/>
      <c r="E5" s="80" t="s">
        <v>110</v>
      </c>
      <c r="F5" s="86"/>
      <c r="G5" s="283"/>
      <c r="H5" s="284"/>
      <c r="I5" s="84" t="s">
        <v>115</v>
      </c>
      <c r="J5" s="85" t="s">
        <v>116</v>
      </c>
      <c r="K5" s="80" t="s">
        <v>110</v>
      </c>
      <c r="L5" s="86"/>
    </row>
    <row r="6" spans="1:14" ht="65.25" customHeight="1" x14ac:dyDescent="0.2">
      <c r="A6" s="81" t="s">
        <v>111</v>
      </c>
      <c r="B6" s="25" t="s">
        <v>729</v>
      </c>
      <c r="C6" s="282" t="s">
        <v>730</v>
      </c>
      <c r="D6" s="282"/>
      <c r="E6" s="25" t="s">
        <v>731</v>
      </c>
      <c r="F6" s="86"/>
      <c r="G6" s="274" t="s">
        <v>112</v>
      </c>
      <c r="H6" s="274"/>
      <c r="I6" s="211"/>
      <c r="J6" s="25" t="s">
        <v>735</v>
      </c>
      <c r="K6" s="25" t="s">
        <v>731</v>
      </c>
      <c r="L6" s="86"/>
    </row>
    <row r="7" spans="1:14" ht="65.25" customHeight="1" x14ac:dyDescent="0.2">
      <c r="A7" s="81" t="s">
        <v>22</v>
      </c>
      <c r="B7" s="24"/>
      <c r="C7" s="282" t="s">
        <v>732</v>
      </c>
      <c r="D7" s="282"/>
      <c r="E7" s="25" t="s">
        <v>733</v>
      </c>
      <c r="F7" s="86"/>
      <c r="G7" s="274" t="s">
        <v>113</v>
      </c>
      <c r="H7" s="274"/>
      <c r="I7" s="25" t="s">
        <v>729</v>
      </c>
      <c r="J7" s="25" t="s">
        <v>730</v>
      </c>
      <c r="K7" s="25" t="s">
        <v>731</v>
      </c>
      <c r="L7" s="86"/>
    </row>
    <row r="8" spans="1:14" ht="65.25" customHeight="1" x14ac:dyDescent="0.2">
      <c r="A8" s="82" t="s">
        <v>20</v>
      </c>
      <c r="B8" s="275" t="s">
        <v>21</v>
      </c>
      <c r="C8" s="276"/>
      <c r="D8" s="276"/>
      <c r="E8" s="277"/>
      <c r="F8" s="86"/>
      <c r="G8" s="274" t="s">
        <v>734</v>
      </c>
      <c r="H8" s="274"/>
      <c r="I8" s="97"/>
      <c r="J8" s="210" t="s">
        <v>735</v>
      </c>
      <c r="K8" s="212" t="s">
        <v>731</v>
      </c>
      <c r="L8" s="86"/>
    </row>
    <row r="9" spans="1:14" s="88" customFormat="1" ht="36" customHeight="1" x14ac:dyDescent="0.2">
      <c r="F9" s="86"/>
      <c r="G9" s="274" t="s">
        <v>119</v>
      </c>
      <c r="H9" s="274"/>
      <c r="I9" s="97"/>
      <c r="J9" s="212" t="s">
        <v>732</v>
      </c>
      <c r="K9" s="25" t="s">
        <v>736</v>
      </c>
      <c r="L9" s="86"/>
      <c r="M9" s="87"/>
    </row>
    <row r="10" spans="1:14" s="88" customFormat="1" ht="27" customHeight="1" x14ac:dyDescent="0.2">
      <c r="A10" s="86"/>
      <c r="B10" s="86"/>
      <c r="C10" s="86"/>
      <c r="D10" s="86"/>
      <c r="E10" s="86"/>
      <c r="F10" s="86"/>
      <c r="G10" s="278" t="s">
        <v>20</v>
      </c>
      <c r="H10" s="278"/>
      <c r="I10" s="275" t="s">
        <v>21</v>
      </c>
      <c r="J10" s="276"/>
      <c r="K10" s="277"/>
      <c r="L10" s="87"/>
      <c r="M10" s="87"/>
    </row>
    <row r="11" spans="1:14" s="88" customFormat="1" ht="12.75" customHeight="1" x14ac:dyDescent="0.2">
      <c r="A11" s="86"/>
      <c r="B11" s="86"/>
      <c r="C11" s="86"/>
      <c r="D11" s="86"/>
      <c r="E11" s="86"/>
      <c r="F11" s="86"/>
      <c r="G11" s="86"/>
      <c r="H11" s="86"/>
      <c r="I11" s="86"/>
      <c r="J11" s="86"/>
      <c r="K11" s="86"/>
      <c r="L11" s="87"/>
      <c r="M11" s="87"/>
    </row>
    <row r="12" spans="1:14" ht="78.75" customHeight="1" x14ac:dyDescent="0.2">
      <c r="A12" s="30" t="s">
        <v>181</v>
      </c>
      <c r="B12" s="155" t="s">
        <v>30</v>
      </c>
      <c r="C12" s="158" t="s">
        <v>31</v>
      </c>
      <c r="D12" s="55" t="s">
        <v>217</v>
      </c>
      <c r="E12" s="55" t="s">
        <v>219</v>
      </c>
      <c r="F12" s="55" t="s">
        <v>218</v>
      </c>
      <c r="G12" s="155" t="s">
        <v>32</v>
      </c>
      <c r="H12" s="155" t="s">
        <v>33</v>
      </c>
      <c r="I12" s="30" t="s">
        <v>183</v>
      </c>
      <c r="J12" s="155" t="s">
        <v>60</v>
      </c>
      <c r="K12" s="155" t="s">
        <v>0</v>
      </c>
    </row>
    <row r="13" spans="1:14" ht="75" x14ac:dyDescent="0.2">
      <c r="A13" s="19" t="s">
        <v>533</v>
      </c>
      <c r="B13" s="40" t="s">
        <v>757</v>
      </c>
      <c r="C13" s="203" t="s">
        <v>713</v>
      </c>
      <c r="D13" s="150">
        <v>7.7779999999999996</v>
      </c>
      <c r="E13" s="151">
        <v>0.84399999999999997</v>
      </c>
      <c r="F13" s="152">
        <v>1.6E-2</v>
      </c>
      <c r="G13" s="45">
        <v>21.93</v>
      </c>
      <c r="H13" s="46"/>
      <c r="I13" s="46"/>
      <c r="J13" s="42"/>
      <c r="K13" s="43"/>
    </row>
    <row r="14" spans="1:14" ht="60" x14ac:dyDescent="0.2">
      <c r="A14" s="19" t="s">
        <v>534</v>
      </c>
      <c r="B14" s="40" t="s">
        <v>758</v>
      </c>
      <c r="C14" s="196" t="s">
        <v>474</v>
      </c>
      <c r="D14" s="150">
        <v>7.7779999999999996</v>
      </c>
      <c r="E14" s="151">
        <v>0.84399999999999997</v>
      </c>
      <c r="F14" s="152">
        <v>1.6E-2</v>
      </c>
      <c r="G14" s="46"/>
      <c r="H14" s="46"/>
      <c r="I14" s="46"/>
      <c r="J14" s="42"/>
      <c r="K14" s="215" t="s">
        <v>772</v>
      </c>
    </row>
    <row r="15" spans="1:14" ht="32.25" customHeight="1" x14ac:dyDescent="0.2">
      <c r="A15" s="19" t="s">
        <v>535</v>
      </c>
      <c r="B15" s="44" t="s">
        <v>759</v>
      </c>
      <c r="C15" s="185" t="s">
        <v>712</v>
      </c>
      <c r="D15" s="150">
        <v>10.009</v>
      </c>
      <c r="E15" s="151">
        <v>1.0860000000000001</v>
      </c>
      <c r="F15" s="152">
        <v>2.1000000000000001E-2</v>
      </c>
      <c r="G15" s="45">
        <v>6.22</v>
      </c>
      <c r="H15" s="46"/>
      <c r="I15" s="46"/>
      <c r="J15" s="42"/>
      <c r="K15" s="43"/>
    </row>
    <row r="16" spans="1:14" ht="32.25" customHeight="1" x14ac:dyDescent="0.2">
      <c r="A16" s="19" t="s">
        <v>536</v>
      </c>
      <c r="B16" s="44" t="s">
        <v>760</v>
      </c>
      <c r="C16" s="185" t="s">
        <v>712</v>
      </c>
      <c r="D16" s="150">
        <v>10.009</v>
      </c>
      <c r="E16" s="151">
        <v>1.0860000000000001</v>
      </c>
      <c r="F16" s="152">
        <v>2.1000000000000001E-2</v>
      </c>
      <c r="G16" s="45">
        <v>25.15</v>
      </c>
      <c r="H16" s="46"/>
      <c r="I16" s="46"/>
      <c r="J16" s="42"/>
      <c r="K16" s="43"/>
    </row>
    <row r="17" spans="1:11" ht="32.25" customHeight="1" x14ac:dyDescent="0.2">
      <c r="A17" s="19" t="s">
        <v>537</v>
      </c>
      <c r="B17" s="44" t="s">
        <v>761</v>
      </c>
      <c r="C17" s="185" t="s">
        <v>712</v>
      </c>
      <c r="D17" s="150">
        <v>10.009</v>
      </c>
      <c r="E17" s="151">
        <v>1.0860000000000001</v>
      </c>
      <c r="F17" s="152">
        <v>2.1000000000000001E-2</v>
      </c>
      <c r="G17" s="45">
        <v>54.2</v>
      </c>
      <c r="H17" s="46"/>
      <c r="I17" s="46"/>
      <c r="J17" s="42"/>
      <c r="K17" s="43"/>
    </row>
    <row r="18" spans="1:11" ht="32.25" customHeight="1" x14ac:dyDescent="0.2">
      <c r="A18" s="19" t="s">
        <v>538</v>
      </c>
      <c r="B18" s="44" t="s">
        <v>762</v>
      </c>
      <c r="C18" s="185" t="s">
        <v>712</v>
      </c>
      <c r="D18" s="150">
        <v>10.009</v>
      </c>
      <c r="E18" s="151">
        <v>1.0860000000000001</v>
      </c>
      <c r="F18" s="152">
        <v>2.1000000000000001E-2</v>
      </c>
      <c r="G18" s="45">
        <v>113.18</v>
      </c>
      <c r="H18" s="46"/>
      <c r="I18" s="46"/>
      <c r="J18" s="42"/>
      <c r="K18" s="43"/>
    </row>
    <row r="19" spans="1:11" ht="32.25" customHeight="1" x14ac:dyDescent="0.2">
      <c r="A19" s="19" t="s">
        <v>539</v>
      </c>
      <c r="B19" s="44" t="s">
        <v>763</v>
      </c>
      <c r="C19" s="185" t="s">
        <v>712</v>
      </c>
      <c r="D19" s="150">
        <v>10.009</v>
      </c>
      <c r="E19" s="151">
        <v>1.0860000000000001</v>
      </c>
      <c r="F19" s="152">
        <v>2.1000000000000001E-2</v>
      </c>
      <c r="G19" s="45">
        <v>323.14999999999998</v>
      </c>
      <c r="H19" s="46"/>
      <c r="I19" s="46"/>
      <c r="J19" s="42"/>
      <c r="K19" s="43"/>
    </row>
    <row r="20" spans="1:11" ht="32.25" customHeight="1" x14ac:dyDescent="0.2">
      <c r="A20" s="19" t="s">
        <v>200</v>
      </c>
      <c r="B20" s="40" t="s">
        <v>764</v>
      </c>
      <c r="C20" s="196" t="s">
        <v>475</v>
      </c>
      <c r="D20" s="150">
        <v>10.009</v>
      </c>
      <c r="E20" s="151">
        <v>1.0860000000000001</v>
      </c>
      <c r="F20" s="152">
        <v>2.1000000000000001E-2</v>
      </c>
      <c r="G20" s="46"/>
      <c r="H20" s="46"/>
      <c r="I20" s="46"/>
      <c r="J20" s="42"/>
      <c r="K20" s="43" t="s">
        <v>773</v>
      </c>
    </row>
    <row r="21" spans="1:11" ht="32.25" customHeight="1" x14ac:dyDescent="0.2">
      <c r="A21" s="19" t="s">
        <v>540</v>
      </c>
      <c r="B21" s="43" t="s">
        <v>737</v>
      </c>
      <c r="C21" s="198">
        <v>0</v>
      </c>
      <c r="D21" s="150">
        <v>6.548</v>
      </c>
      <c r="E21" s="151">
        <v>0.67300000000000004</v>
      </c>
      <c r="F21" s="152">
        <v>1.2E-2</v>
      </c>
      <c r="G21" s="45">
        <v>24.24</v>
      </c>
      <c r="H21" s="45">
        <v>2.6</v>
      </c>
      <c r="I21" s="149">
        <v>3.78</v>
      </c>
      <c r="J21" s="41">
        <v>0.16700000000000001</v>
      </c>
      <c r="K21" s="43"/>
    </row>
    <row r="22" spans="1:11" ht="32.25" customHeight="1" x14ac:dyDescent="0.2">
      <c r="A22" s="19" t="s">
        <v>541</v>
      </c>
      <c r="B22" s="43" t="s">
        <v>738</v>
      </c>
      <c r="C22" s="198">
        <v>0</v>
      </c>
      <c r="D22" s="150">
        <v>6.548</v>
      </c>
      <c r="E22" s="151">
        <v>0.67300000000000004</v>
      </c>
      <c r="F22" s="152">
        <v>1.2E-2</v>
      </c>
      <c r="G22" s="45">
        <v>592.63</v>
      </c>
      <c r="H22" s="45">
        <v>2.6</v>
      </c>
      <c r="I22" s="149">
        <v>3.78</v>
      </c>
      <c r="J22" s="41">
        <v>0.16700000000000001</v>
      </c>
      <c r="K22" s="43"/>
    </row>
    <row r="23" spans="1:11" ht="32.25" customHeight="1" x14ac:dyDescent="0.2">
      <c r="A23" s="19" t="s">
        <v>542</v>
      </c>
      <c r="B23" s="43" t="s">
        <v>739</v>
      </c>
      <c r="C23" s="198">
        <v>0</v>
      </c>
      <c r="D23" s="150">
        <v>6.548</v>
      </c>
      <c r="E23" s="151">
        <v>0.67300000000000004</v>
      </c>
      <c r="F23" s="152">
        <v>1.2E-2</v>
      </c>
      <c r="G23" s="45">
        <v>1028.08</v>
      </c>
      <c r="H23" s="45">
        <v>2.6</v>
      </c>
      <c r="I23" s="149">
        <v>3.78</v>
      </c>
      <c r="J23" s="41">
        <v>0.16700000000000001</v>
      </c>
      <c r="K23" s="43"/>
    </row>
    <row r="24" spans="1:11" ht="32.25" customHeight="1" x14ac:dyDescent="0.2">
      <c r="A24" s="19" t="s">
        <v>543</v>
      </c>
      <c r="B24" s="43" t="s">
        <v>740</v>
      </c>
      <c r="C24" s="198">
        <v>0</v>
      </c>
      <c r="D24" s="150">
        <v>6.548</v>
      </c>
      <c r="E24" s="151">
        <v>0.67300000000000004</v>
      </c>
      <c r="F24" s="152">
        <v>1.2E-2</v>
      </c>
      <c r="G24" s="45">
        <v>1731.49</v>
      </c>
      <c r="H24" s="45">
        <v>2.6</v>
      </c>
      <c r="I24" s="149">
        <v>3.78</v>
      </c>
      <c r="J24" s="41">
        <v>0.16700000000000001</v>
      </c>
      <c r="K24" s="43"/>
    </row>
    <row r="25" spans="1:11" ht="32.25" customHeight="1" x14ac:dyDescent="0.2">
      <c r="A25" s="19" t="s">
        <v>544</v>
      </c>
      <c r="B25" s="43" t="s">
        <v>741</v>
      </c>
      <c r="C25" s="198">
        <v>0</v>
      </c>
      <c r="D25" s="150">
        <v>6.548</v>
      </c>
      <c r="E25" s="151">
        <v>0.67300000000000004</v>
      </c>
      <c r="F25" s="152">
        <v>1.2E-2</v>
      </c>
      <c r="G25" s="45">
        <v>3603.36</v>
      </c>
      <c r="H25" s="45">
        <v>2.6</v>
      </c>
      <c r="I25" s="149">
        <v>3.78</v>
      </c>
      <c r="J25" s="41">
        <v>0.16700000000000001</v>
      </c>
      <c r="K25" s="43"/>
    </row>
    <row r="26" spans="1:11" ht="32.25" customHeight="1" x14ac:dyDescent="0.2">
      <c r="A26" s="19" t="s">
        <v>545</v>
      </c>
      <c r="B26" s="43" t="s">
        <v>742</v>
      </c>
      <c r="C26" s="198">
        <v>0</v>
      </c>
      <c r="D26" s="150">
        <v>3.7589999999999999</v>
      </c>
      <c r="E26" s="151">
        <v>0.32100000000000001</v>
      </c>
      <c r="F26" s="152">
        <v>5.0000000000000001E-3</v>
      </c>
      <c r="G26" s="45">
        <v>8.66</v>
      </c>
      <c r="H26" s="45">
        <v>4.74</v>
      </c>
      <c r="I26" s="149">
        <v>5.4</v>
      </c>
      <c r="J26" s="41">
        <v>7.2999999999999995E-2</v>
      </c>
      <c r="K26" s="43"/>
    </row>
    <row r="27" spans="1:11" ht="32.25" customHeight="1" x14ac:dyDescent="0.2">
      <c r="A27" s="19" t="s">
        <v>546</v>
      </c>
      <c r="B27" s="43" t="s">
        <v>743</v>
      </c>
      <c r="C27" s="198">
        <v>0</v>
      </c>
      <c r="D27" s="150">
        <v>3.7589999999999999</v>
      </c>
      <c r="E27" s="151">
        <v>0.32100000000000001</v>
      </c>
      <c r="F27" s="152">
        <v>5.0000000000000001E-3</v>
      </c>
      <c r="G27" s="45">
        <v>577.04</v>
      </c>
      <c r="H27" s="45">
        <v>4.74</v>
      </c>
      <c r="I27" s="149">
        <v>5.4</v>
      </c>
      <c r="J27" s="41">
        <v>7.2999999999999995E-2</v>
      </c>
      <c r="K27" s="43"/>
    </row>
    <row r="28" spans="1:11" ht="32.25" customHeight="1" x14ac:dyDescent="0.2">
      <c r="A28" s="19" t="s">
        <v>547</v>
      </c>
      <c r="B28" s="43" t="s">
        <v>744</v>
      </c>
      <c r="C28" s="198">
        <v>0</v>
      </c>
      <c r="D28" s="150">
        <v>3.7589999999999999</v>
      </c>
      <c r="E28" s="151">
        <v>0.32100000000000001</v>
      </c>
      <c r="F28" s="152">
        <v>5.0000000000000001E-3</v>
      </c>
      <c r="G28" s="45">
        <v>1012.49</v>
      </c>
      <c r="H28" s="45">
        <v>4.74</v>
      </c>
      <c r="I28" s="149">
        <v>5.4</v>
      </c>
      <c r="J28" s="41">
        <v>7.2999999999999995E-2</v>
      </c>
      <c r="K28" s="43"/>
    </row>
    <row r="29" spans="1:11" ht="32.25" customHeight="1" x14ac:dyDescent="0.2">
      <c r="A29" s="19" t="s">
        <v>548</v>
      </c>
      <c r="B29" s="43" t="s">
        <v>745</v>
      </c>
      <c r="C29" s="198">
        <v>0</v>
      </c>
      <c r="D29" s="150">
        <v>3.7589999999999999</v>
      </c>
      <c r="E29" s="151">
        <v>0.32100000000000001</v>
      </c>
      <c r="F29" s="152">
        <v>5.0000000000000001E-3</v>
      </c>
      <c r="G29" s="45">
        <v>1715.9</v>
      </c>
      <c r="H29" s="45">
        <v>4.74</v>
      </c>
      <c r="I29" s="149">
        <v>5.4</v>
      </c>
      <c r="J29" s="41">
        <v>7.2999999999999995E-2</v>
      </c>
      <c r="K29" s="43"/>
    </row>
    <row r="30" spans="1:11" ht="32.25" customHeight="1" x14ac:dyDescent="0.2">
      <c r="A30" s="19" t="s">
        <v>549</v>
      </c>
      <c r="B30" s="43" t="s">
        <v>746</v>
      </c>
      <c r="C30" s="198">
        <v>0</v>
      </c>
      <c r="D30" s="150">
        <v>3.7589999999999999</v>
      </c>
      <c r="E30" s="151">
        <v>0.32100000000000001</v>
      </c>
      <c r="F30" s="152">
        <v>5.0000000000000001E-3</v>
      </c>
      <c r="G30" s="45">
        <v>3587.77</v>
      </c>
      <c r="H30" s="45">
        <v>4.74</v>
      </c>
      <c r="I30" s="149">
        <v>5.4</v>
      </c>
      <c r="J30" s="41">
        <v>7.2999999999999995E-2</v>
      </c>
      <c r="K30" s="43"/>
    </row>
    <row r="31" spans="1:11" ht="32.25" customHeight="1" x14ac:dyDescent="0.2">
      <c r="A31" s="19" t="s">
        <v>550</v>
      </c>
      <c r="B31" s="43" t="s">
        <v>747</v>
      </c>
      <c r="C31" s="198">
        <v>0</v>
      </c>
      <c r="D31" s="150">
        <v>2.6869999999999998</v>
      </c>
      <c r="E31" s="151">
        <v>0.20399999999999999</v>
      </c>
      <c r="F31" s="152">
        <v>3.0000000000000001E-3</v>
      </c>
      <c r="G31" s="45">
        <v>128.88</v>
      </c>
      <c r="H31" s="45">
        <v>5.23</v>
      </c>
      <c r="I31" s="149">
        <v>6.43</v>
      </c>
      <c r="J31" s="41">
        <v>4.2999999999999997E-2</v>
      </c>
      <c r="K31" s="43"/>
    </row>
    <row r="32" spans="1:11" ht="32.25" customHeight="1" x14ac:dyDescent="0.2">
      <c r="A32" s="19" t="s">
        <v>551</v>
      </c>
      <c r="B32" s="43" t="s">
        <v>748</v>
      </c>
      <c r="C32" s="198">
        <v>0</v>
      </c>
      <c r="D32" s="150">
        <v>2.6869999999999998</v>
      </c>
      <c r="E32" s="151">
        <v>0.20399999999999999</v>
      </c>
      <c r="F32" s="152">
        <v>3.0000000000000001E-3</v>
      </c>
      <c r="G32" s="45">
        <v>3044.35</v>
      </c>
      <c r="H32" s="45">
        <v>5.23</v>
      </c>
      <c r="I32" s="149">
        <v>6.43</v>
      </c>
      <c r="J32" s="41">
        <v>4.2999999999999997E-2</v>
      </c>
      <c r="K32" s="43"/>
    </row>
    <row r="33" spans="1:11" ht="32.25" customHeight="1" x14ac:dyDescent="0.2">
      <c r="A33" s="19" t="s">
        <v>552</v>
      </c>
      <c r="B33" s="43" t="s">
        <v>749</v>
      </c>
      <c r="C33" s="198">
        <v>0</v>
      </c>
      <c r="D33" s="150">
        <v>2.6869999999999998</v>
      </c>
      <c r="E33" s="151">
        <v>0.20399999999999999</v>
      </c>
      <c r="F33" s="152">
        <v>3.0000000000000001E-3</v>
      </c>
      <c r="G33" s="45">
        <v>9149.83</v>
      </c>
      <c r="H33" s="45">
        <v>5.23</v>
      </c>
      <c r="I33" s="149">
        <v>6.43</v>
      </c>
      <c r="J33" s="41">
        <v>4.2999999999999997E-2</v>
      </c>
      <c r="K33" s="43"/>
    </row>
    <row r="34" spans="1:11" ht="32.25" customHeight="1" x14ac:dyDescent="0.2">
      <c r="A34" s="19" t="s">
        <v>553</v>
      </c>
      <c r="B34" s="43" t="s">
        <v>750</v>
      </c>
      <c r="C34" s="198">
        <v>0</v>
      </c>
      <c r="D34" s="150">
        <v>2.6869999999999998</v>
      </c>
      <c r="E34" s="151">
        <v>0.20399999999999999</v>
      </c>
      <c r="F34" s="152">
        <v>3.0000000000000001E-3</v>
      </c>
      <c r="G34" s="45">
        <v>18680.099999999999</v>
      </c>
      <c r="H34" s="45">
        <v>5.23</v>
      </c>
      <c r="I34" s="149">
        <v>6.43</v>
      </c>
      <c r="J34" s="41">
        <v>4.2999999999999997E-2</v>
      </c>
      <c r="K34" s="43"/>
    </row>
    <row r="35" spans="1:11" ht="32.25" customHeight="1" x14ac:dyDescent="0.2">
      <c r="A35" s="19" t="s">
        <v>554</v>
      </c>
      <c r="B35" s="43" t="s">
        <v>751</v>
      </c>
      <c r="C35" s="198">
        <v>0</v>
      </c>
      <c r="D35" s="150">
        <v>2.6869999999999998</v>
      </c>
      <c r="E35" s="151">
        <v>0.20399999999999999</v>
      </c>
      <c r="F35" s="152">
        <v>3.0000000000000001E-3</v>
      </c>
      <c r="G35" s="45">
        <v>48446.400000000001</v>
      </c>
      <c r="H35" s="45">
        <v>5.23</v>
      </c>
      <c r="I35" s="149">
        <v>6.43</v>
      </c>
      <c r="J35" s="41">
        <v>4.2999999999999997E-2</v>
      </c>
      <c r="K35" s="43"/>
    </row>
    <row r="36" spans="1:11" ht="32.25" customHeight="1" x14ac:dyDescent="0.2">
      <c r="A36" s="19" t="s">
        <v>204</v>
      </c>
      <c r="B36" s="43" t="s">
        <v>752</v>
      </c>
      <c r="C36" s="198" t="s">
        <v>476</v>
      </c>
      <c r="D36" s="153">
        <v>22.145</v>
      </c>
      <c r="E36" s="154">
        <v>3.173</v>
      </c>
      <c r="F36" s="152">
        <v>2.375</v>
      </c>
      <c r="G36" s="46"/>
      <c r="H36" s="46"/>
      <c r="I36" s="46"/>
      <c r="J36" s="42"/>
      <c r="K36" s="43" t="s">
        <v>774</v>
      </c>
    </row>
    <row r="37" spans="1:11" ht="27.75" customHeight="1" x14ac:dyDescent="0.2">
      <c r="A37" s="19" t="s">
        <v>205</v>
      </c>
      <c r="B37" s="44" t="s">
        <v>765</v>
      </c>
      <c r="C37" s="197">
        <v>0</v>
      </c>
      <c r="D37" s="150">
        <v>-6.01</v>
      </c>
      <c r="E37" s="151">
        <v>-0.65200000000000002</v>
      </c>
      <c r="F37" s="152">
        <v>-1.2E-2</v>
      </c>
      <c r="G37" s="45"/>
      <c r="H37" s="46"/>
      <c r="I37" s="46"/>
      <c r="J37" s="42"/>
      <c r="K37" s="43"/>
    </row>
    <row r="38" spans="1:11" ht="27.75" customHeight="1" x14ac:dyDescent="0.2">
      <c r="A38" s="19" t="s">
        <v>206</v>
      </c>
      <c r="B38" s="40">
        <v>602</v>
      </c>
      <c r="C38" s="198">
        <v>0</v>
      </c>
      <c r="D38" s="150">
        <v>-5.2439999999999998</v>
      </c>
      <c r="E38" s="151">
        <v>-0.55400000000000005</v>
      </c>
      <c r="F38" s="152">
        <v>-0.01</v>
      </c>
      <c r="G38" s="45"/>
      <c r="H38" s="46"/>
      <c r="I38" s="46"/>
      <c r="J38" s="42"/>
      <c r="K38" s="43"/>
    </row>
    <row r="39" spans="1:11" ht="27.75" customHeight="1" x14ac:dyDescent="0.2">
      <c r="A39" s="19" t="s">
        <v>207</v>
      </c>
      <c r="B39" s="43" t="s">
        <v>766</v>
      </c>
      <c r="C39" s="198">
        <v>0</v>
      </c>
      <c r="D39" s="150">
        <v>-6.01</v>
      </c>
      <c r="E39" s="151">
        <v>-0.65200000000000002</v>
      </c>
      <c r="F39" s="152">
        <v>-1.2E-2</v>
      </c>
      <c r="G39" s="45"/>
      <c r="H39" s="46"/>
      <c r="I39" s="46"/>
      <c r="J39" s="41">
        <v>0.16</v>
      </c>
      <c r="K39" s="43"/>
    </row>
    <row r="40" spans="1:11" ht="27.75" customHeight="1" x14ac:dyDescent="0.2">
      <c r="A40" s="19" t="s">
        <v>208</v>
      </c>
      <c r="B40" s="43" t="s">
        <v>767</v>
      </c>
      <c r="C40" s="198">
        <v>0</v>
      </c>
      <c r="D40" s="150">
        <v>-6.01</v>
      </c>
      <c r="E40" s="151">
        <v>-0.65200000000000002</v>
      </c>
      <c r="F40" s="152">
        <v>-1.2E-2</v>
      </c>
      <c r="G40" s="45"/>
      <c r="H40" s="46"/>
      <c r="I40" s="46"/>
      <c r="J40" s="42"/>
      <c r="K40" s="43"/>
    </row>
    <row r="41" spans="1:11" ht="27.75" customHeight="1" x14ac:dyDescent="0.2">
      <c r="A41" s="19" t="s">
        <v>209</v>
      </c>
      <c r="B41" s="43" t="s">
        <v>768</v>
      </c>
      <c r="C41" s="198">
        <v>0</v>
      </c>
      <c r="D41" s="150">
        <v>-5.2439999999999998</v>
      </c>
      <c r="E41" s="151">
        <v>-0.55400000000000005</v>
      </c>
      <c r="F41" s="152">
        <v>-0.01</v>
      </c>
      <c r="G41" s="45"/>
      <c r="H41" s="46"/>
      <c r="I41" s="46"/>
      <c r="J41" s="41">
        <v>0.13700000000000001</v>
      </c>
      <c r="K41" s="43"/>
    </row>
    <row r="42" spans="1:11" ht="27.75" customHeight="1" x14ac:dyDescent="0.2">
      <c r="A42" s="19" t="s">
        <v>210</v>
      </c>
      <c r="B42" s="43" t="s">
        <v>769</v>
      </c>
      <c r="C42" s="198">
        <v>0</v>
      </c>
      <c r="D42" s="150">
        <v>-5.2439999999999998</v>
      </c>
      <c r="E42" s="151">
        <v>-0.55400000000000005</v>
      </c>
      <c r="F42" s="152">
        <v>-0.01</v>
      </c>
      <c r="G42" s="45"/>
      <c r="H42" s="46"/>
      <c r="I42" s="46"/>
      <c r="J42" s="42"/>
      <c r="K42" s="43"/>
    </row>
    <row r="43" spans="1:11" ht="27.75" customHeight="1" x14ac:dyDescent="0.2">
      <c r="A43" s="19" t="s">
        <v>211</v>
      </c>
      <c r="B43" s="43" t="s">
        <v>770</v>
      </c>
      <c r="C43" s="198">
        <v>0</v>
      </c>
      <c r="D43" s="150">
        <v>-3.2989999999999999</v>
      </c>
      <c r="E43" s="151">
        <v>-0.28000000000000003</v>
      </c>
      <c r="F43" s="152">
        <v>-4.0000000000000001E-3</v>
      </c>
      <c r="G43" s="45">
        <v>94</v>
      </c>
      <c r="H43" s="46"/>
      <c r="I43" s="46"/>
      <c r="J43" s="41">
        <v>0.109</v>
      </c>
      <c r="K43" s="43"/>
    </row>
    <row r="44" spans="1:11" ht="27.75" customHeight="1" x14ac:dyDescent="0.2">
      <c r="A44" s="19" t="s">
        <v>212</v>
      </c>
      <c r="B44" s="43" t="s">
        <v>771</v>
      </c>
      <c r="C44" s="198">
        <v>0</v>
      </c>
      <c r="D44" s="150">
        <v>-3.2989999999999999</v>
      </c>
      <c r="E44" s="151">
        <v>-0.28000000000000003</v>
      </c>
      <c r="F44" s="152">
        <v>-4.0000000000000001E-3</v>
      </c>
      <c r="G44" s="45">
        <v>94</v>
      </c>
      <c r="H44" s="46"/>
      <c r="I44" s="46"/>
      <c r="J44" s="42"/>
      <c r="K44" s="43"/>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topLeftCell="A101" workbookViewId="0">
      <selection activeCell="A133" sqref="A133:XFD133"/>
    </sheetView>
  </sheetViews>
  <sheetFormatPr defaultRowHeight="12.75" x14ac:dyDescent="0.2"/>
  <cols>
    <col min="1" max="1" width="14.5703125" style="53" customWidth="1"/>
    <col min="2" max="2" width="10.140625" style="53" customWidth="1"/>
    <col min="3" max="3" width="17.140625" style="53" customWidth="1"/>
    <col min="4" max="4" width="14" style="61" bestFit="1" customWidth="1"/>
    <col min="5" max="5" width="10.140625" style="61" bestFit="1" customWidth="1"/>
    <col min="6" max="6" width="20.140625" style="61" bestFit="1" customWidth="1"/>
    <col min="7" max="7" width="32.7109375" style="61" bestFit="1" customWidth="1"/>
    <col min="8" max="8" width="10.140625" style="61" customWidth="1"/>
    <col min="9" max="9" width="11.28515625" style="62" bestFit="1" customWidth="1"/>
    <col min="10" max="10" width="12.42578125" style="63" bestFit="1" customWidth="1"/>
    <col min="11" max="11" width="11.28515625" style="63" bestFit="1" customWidth="1"/>
    <col min="12" max="13" width="11.28515625" style="53" bestFit="1" customWidth="1"/>
    <col min="14" max="14" width="12.42578125" style="53" bestFit="1" customWidth="1"/>
    <col min="15" max="15" width="11.28515625" style="53" bestFit="1" customWidth="1"/>
    <col min="16" max="17" width="15.5703125" style="53" customWidth="1"/>
    <col min="18" max="16384" width="9.140625" style="53"/>
  </cols>
  <sheetData>
    <row r="1" spans="1:17" x14ac:dyDescent="0.2">
      <c r="A1" s="51" t="s">
        <v>26</v>
      </c>
      <c r="B1" s="51"/>
      <c r="C1" s="287" t="s">
        <v>178</v>
      </c>
      <c r="D1" s="287"/>
      <c r="E1" s="226"/>
      <c r="F1" s="289" t="s">
        <v>58</v>
      </c>
      <c r="G1" s="289"/>
      <c r="H1" s="289"/>
      <c r="I1" s="289"/>
      <c r="J1" s="289"/>
      <c r="K1" s="289"/>
      <c r="L1" s="289"/>
      <c r="M1" s="289"/>
      <c r="N1" s="289"/>
      <c r="O1" s="289"/>
      <c r="P1" s="289"/>
    </row>
    <row r="2" spans="1:17" s="54" customFormat="1" ht="18" x14ac:dyDescent="0.2">
      <c r="A2" s="288" t="str">
        <f>Overview!B4&amp; " - Effective from "&amp;Overview!D4&amp;" - "&amp;Overview!E4&amp;" EDCM charges"</f>
        <v>SP Distribution - Effective from 1 April 2023 - Final EDCM charges</v>
      </c>
      <c r="B2" s="288"/>
      <c r="C2" s="288"/>
      <c r="D2" s="288"/>
      <c r="E2" s="288"/>
      <c r="F2" s="288"/>
      <c r="G2" s="288"/>
      <c r="H2" s="288"/>
      <c r="I2" s="288"/>
      <c r="J2" s="288"/>
      <c r="K2" s="288"/>
      <c r="L2" s="288"/>
      <c r="M2" s="288"/>
      <c r="N2" s="288"/>
      <c r="O2" s="288"/>
      <c r="P2" s="288"/>
    </row>
    <row r="3" spans="1:17" s="89" customFormat="1" ht="18" x14ac:dyDescent="0.2">
      <c r="A3" s="86"/>
      <c r="B3" s="86"/>
      <c r="C3" s="86"/>
      <c r="D3" s="86"/>
      <c r="E3" s="86"/>
      <c r="F3" s="86"/>
      <c r="G3" s="86"/>
      <c r="H3" s="86"/>
      <c r="I3" s="86"/>
      <c r="J3" s="86"/>
      <c r="K3" s="86"/>
      <c r="L3" s="86"/>
      <c r="M3" s="86"/>
      <c r="N3" s="86"/>
      <c r="O3" s="86"/>
    </row>
    <row r="4" spans="1:17" s="89" customFormat="1" ht="18" x14ac:dyDescent="0.2">
      <c r="A4" s="279" t="s">
        <v>117</v>
      </c>
      <c r="B4" s="279"/>
      <c r="C4" s="279"/>
      <c r="D4" s="279"/>
      <c r="E4" s="279"/>
      <c r="F4" s="279"/>
      <c r="G4" s="86"/>
      <c r="H4" s="86"/>
      <c r="I4" s="86"/>
      <c r="J4" s="86"/>
      <c r="K4" s="86"/>
      <c r="L4" s="86"/>
      <c r="M4" s="86"/>
      <c r="N4" s="86"/>
      <c r="O4" s="86"/>
    </row>
    <row r="5" spans="1:17" s="89" customFormat="1" ht="18" x14ac:dyDescent="0.2">
      <c r="A5" s="290" t="s">
        <v>15</v>
      </c>
      <c r="B5" s="291"/>
      <c r="C5" s="291"/>
      <c r="D5" s="285" t="s">
        <v>114</v>
      </c>
      <c r="E5" s="285"/>
      <c r="F5" s="285"/>
      <c r="G5" s="86"/>
      <c r="H5" s="86"/>
      <c r="I5" s="86"/>
      <c r="J5" s="86"/>
      <c r="K5" s="86"/>
      <c r="L5" s="86"/>
      <c r="M5" s="86"/>
      <c r="N5" s="86"/>
      <c r="O5" s="86"/>
    </row>
    <row r="6" spans="1:17" s="89" customFormat="1" ht="42" customHeight="1" x14ac:dyDescent="0.2">
      <c r="A6" s="278" t="s">
        <v>112</v>
      </c>
      <c r="B6" s="278"/>
      <c r="C6" s="278"/>
      <c r="D6" s="286"/>
      <c r="E6" s="286"/>
      <c r="F6" s="286"/>
      <c r="G6" s="86"/>
      <c r="H6" s="86"/>
      <c r="I6" s="86"/>
      <c r="J6" s="86"/>
      <c r="K6" s="86"/>
      <c r="L6" s="86"/>
      <c r="M6" s="86"/>
      <c r="N6" s="86"/>
      <c r="O6" s="86"/>
    </row>
    <row r="7" spans="1:17" s="89" customFormat="1" ht="42" customHeight="1" x14ac:dyDescent="0.2">
      <c r="A7" s="278" t="s">
        <v>113</v>
      </c>
      <c r="B7" s="278"/>
      <c r="C7" s="278"/>
      <c r="D7" s="282" t="s">
        <v>753</v>
      </c>
      <c r="E7" s="282"/>
      <c r="F7" s="282"/>
      <c r="G7" s="86"/>
      <c r="H7" s="86"/>
      <c r="I7" s="86"/>
      <c r="J7" s="86"/>
      <c r="K7" s="86"/>
      <c r="L7" s="86"/>
      <c r="M7" s="86"/>
      <c r="N7" s="86"/>
      <c r="O7" s="86"/>
    </row>
    <row r="8" spans="1:17" s="89" customFormat="1" ht="42" customHeight="1" x14ac:dyDescent="0.2">
      <c r="A8" s="278" t="s">
        <v>20</v>
      </c>
      <c r="B8" s="278"/>
      <c r="C8" s="278"/>
      <c r="D8" s="282" t="s">
        <v>21</v>
      </c>
      <c r="E8" s="282"/>
      <c r="F8" s="282"/>
      <c r="G8" s="86"/>
      <c r="H8" s="86"/>
      <c r="I8" s="86"/>
      <c r="J8" s="86"/>
      <c r="K8" s="86"/>
      <c r="L8" s="86"/>
      <c r="M8" s="86"/>
      <c r="N8" s="86"/>
      <c r="O8" s="86"/>
    </row>
    <row r="9" spans="1:17" s="89" customFormat="1" ht="18" x14ac:dyDescent="0.2">
      <c r="A9" s="86"/>
      <c r="B9" s="86"/>
      <c r="C9" s="86"/>
      <c r="D9" s="86"/>
      <c r="E9" s="86"/>
      <c r="F9" s="86"/>
      <c r="G9" s="86"/>
      <c r="H9" s="86"/>
      <c r="I9" s="86"/>
      <c r="J9" s="86"/>
      <c r="K9" s="86"/>
      <c r="L9" s="86"/>
      <c r="M9" s="86"/>
      <c r="N9" s="86"/>
      <c r="O9" s="86"/>
    </row>
    <row r="10" spans="1:17" ht="63.75" x14ac:dyDescent="0.2">
      <c r="A10" s="55" t="s">
        <v>103</v>
      </c>
      <c r="B10" s="56" t="s">
        <v>63</v>
      </c>
      <c r="C10" s="55" t="s">
        <v>64</v>
      </c>
      <c r="D10" s="55" t="s">
        <v>105</v>
      </c>
      <c r="E10" s="56" t="s">
        <v>63</v>
      </c>
      <c r="F10" s="55" t="s">
        <v>65</v>
      </c>
      <c r="G10" s="57" t="s">
        <v>57</v>
      </c>
      <c r="H10" s="57" t="s">
        <v>726</v>
      </c>
      <c r="I10" s="58" t="s">
        <v>172</v>
      </c>
      <c r="J10" s="57" t="s">
        <v>106</v>
      </c>
      <c r="K10" s="57" t="s">
        <v>170</v>
      </c>
      <c r="L10" s="145" t="s">
        <v>184</v>
      </c>
      <c r="M10" s="58" t="s">
        <v>173</v>
      </c>
      <c r="N10" s="57" t="s">
        <v>107</v>
      </c>
      <c r="O10" s="57" t="s">
        <v>171</v>
      </c>
      <c r="P10" s="145" t="s">
        <v>185</v>
      </c>
    </row>
    <row r="11" spans="1:17" x14ac:dyDescent="0.2">
      <c r="A11" s="221">
        <v>800</v>
      </c>
      <c r="B11" s="221">
        <v>800</v>
      </c>
      <c r="C11" s="222">
        <v>1800060775972</v>
      </c>
      <c r="D11" s="221">
        <v>644</v>
      </c>
      <c r="E11" s="101">
        <v>644</v>
      </c>
      <c r="F11" s="101">
        <v>1800060775990</v>
      </c>
      <c r="G11" s="225" t="s">
        <v>785</v>
      </c>
      <c r="H11" s="224" t="s">
        <v>1604</v>
      </c>
      <c r="I11" s="64" t="s">
        <v>703</v>
      </c>
      <c r="J11" s="65">
        <v>222.4</v>
      </c>
      <c r="K11" s="65">
        <v>0.8</v>
      </c>
      <c r="L11" s="65">
        <v>0.8</v>
      </c>
      <c r="M11" s="66" t="s">
        <v>703</v>
      </c>
      <c r="N11" s="67">
        <v>4994.6499999999996</v>
      </c>
      <c r="O11" s="67">
        <v>0.05</v>
      </c>
      <c r="P11" s="67">
        <v>0.05</v>
      </c>
      <c r="Q11" s="252"/>
    </row>
    <row r="12" spans="1:17" x14ac:dyDescent="0.2">
      <c r="A12" s="221">
        <v>801</v>
      </c>
      <c r="B12" s="101">
        <v>801</v>
      </c>
      <c r="C12" s="222">
        <v>1800060004220</v>
      </c>
      <c r="D12" s="223" t="s">
        <v>945</v>
      </c>
      <c r="E12" s="101" t="s">
        <v>945</v>
      </c>
      <c r="F12" s="222" t="s">
        <v>945</v>
      </c>
      <c r="G12" s="60" t="s">
        <v>786</v>
      </c>
      <c r="H12" s="224" t="s">
        <v>1604</v>
      </c>
      <c r="I12" s="64" t="s">
        <v>703</v>
      </c>
      <c r="J12" s="65">
        <v>398.94</v>
      </c>
      <c r="K12" s="65" t="s">
        <v>703</v>
      </c>
      <c r="L12" s="65" t="s">
        <v>703</v>
      </c>
      <c r="M12" s="66" t="s">
        <v>703</v>
      </c>
      <c r="N12" s="67" t="s">
        <v>703</v>
      </c>
      <c r="O12" s="67" t="s">
        <v>703</v>
      </c>
      <c r="P12" s="67" t="s">
        <v>703</v>
      </c>
      <c r="Q12" s="252"/>
    </row>
    <row r="13" spans="1:17" x14ac:dyDescent="0.2">
      <c r="A13" s="221">
        <v>802</v>
      </c>
      <c r="B13" s="101">
        <v>802</v>
      </c>
      <c r="C13" s="222">
        <v>1800060539962</v>
      </c>
      <c r="D13" s="223">
        <v>683</v>
      </c>
      <c r="E13" s="101">
        <v>683</v>
      </c>
      <c r="F13" s="222">
        <v>1800060539971</v>
      </c>
      <c r="G13" s="60" t="s">
        <v>787</v>
      </c>
      <c r="H13" s="224" t="s">
        <v>1604</v>
      </c>
      <c r="I13" s="64" t="s">
        <v>703</v>
      </c>
      <c r="J13" s="65">
        <v>115.36</v>
      </c>
      <c r="K13" s="65">
        <v>2.85</v>
      </c>
      <c r="L13" s="65">
        <v>2.85</v>
      </c>
      <c r="M13" s="66" t="s">
        <v>703</v>
      </c>
      <c r="N13" s="67">
        <v>4341.71</v>
      </c>
      <c r="O13" s="67">
        <v>0.05</v>
      </c>
      <c r="P13" s="67">
        <v>0.05</v>
      </c>
      <c r="Q13" s="252"/>
    </row>
    <row r="14" spans="1:17" x14ac:dyDescent="0.2">
      <c r="A14" s="221">
        <v>803</v>
      </c>
      <c r="B14" s="101">
        <v>803</v>
      </c>
      <c r="C14" s="222">
        <v>1800060532708</v>
      </c>
      <c r="D14" s="223">
        <v>684</v>
      </c>
      <c r="E14" s="101">
        <v>684</v>
      </c>
      <c r="F14" s="222">
        <v>1800060532717</v>
      </c>
      <c r="G14" s="60" t="s">
        <v>788</v>
      </c>
      <c r="H14" s="224" t="s">
        <v>1604</v>
      </c>
      <c r="I14" s="64" t="s">
        <v>703</v>
      </c>
      <c r="J14" s="65">
        <v>140.88</v>
      </c>
      <c r="K14" s="65">
        <v>1.07</v>
      </c>
      <c r="L14" s="65">
        <v>1.07</v>
      </c>
      <c r="M14" s="66" t="s">
        <v>703</v>
      </c>
      <c r="N14" s="67">
        <v>7888.52</v>
      </c>
      <c r="O14" s="67">
        <v>0.05</v>
      </c>
      <c r="P14" s="67">
        <v>0.05</v>
      </c>
      <c r="Q14" s="252"/>
    </row>
    <row r="15" spans="1:17" x14ac:dyDescent="0.2">
      <c r="A15" s="221">
        <v>804</v>
      </c>
      <c r="B15" s="101">
        <v>804</v>
      </c>
      <c r="C15" s="222">
        <v>1800060532726</v>
      </c>
      <c r="D15" s="223">
        <v>685</v>
      </c>
      <c r="E15" s="101">
        <v>685</v>
      </c>
      <c r="F15" s="222">
        <v>1800060532735</v>
      </c>
      <c r="G15" s="60" t="s">
        <v>789</v>
      </c>
      <c r="H15" s="224" t="s">
        <v>1604</v>
      </c>
      <c r="I15" s="64" t="s">
        <v>703</v>
      </c>
      <c r="J15" s="65">
        <v>325.47000000000003</v>
      </c>
      <c r="K15" s="65">
        <v>0.78</v>
      </c>
      <c r="L15" s="65">
        <v>0.78</v>
      </c>
      <c r="M15" s="66" t="s">
        <v>703</v>
      </c>
      <c r="N15" s="67">
        <v>5128.71</v>
      </c>
      <c r="O15" s="67">
        <v>0.05</v>
      </c>
      <c r="P15" s="67">
        <v>0.05</v>
      </c>
      <c r="Q15" s="252"/>
    </row>
    <row r="16" spans="1:17" x14ac:dyDescent="0.2">
      <c r="A16" s="221">
        <v>805</v>
      </c>
      <c r="B16" s="101">
        <v>805</v>
      </c>
      <c r="C16" s="222">
        <v>1800060587850</v>
      </c>
      <c r="D16" s="223" t="s">
        <v>1604</v>
      </c>
      <c r="E16" s="101" t="s">
        <v>1604</v>
      </c>
      <c r="F16" s="222" t="s">
        <v>1604</v>
      </c>
      <c r="G16" s="60" t="s">
        <v>790</v>
      </c>
      <c r="H16" s="224">
        <v>1</v>
      </c>
      <c r="I16" s="64" t="s">
        <v>703</v>
      </c>
      <c r="J16" s="65">
        <v>9061.06</v>
      </c>
      <c r="K16" s="65">
        <v>0.76</v>
      </c>
      <c r="L16" s="65">
        <v>0.76</v>
      </c>
      <c r="M16" s="66" t="s">
        <v>1604</v>
      </c>
      <c r="N16" s="67" t="s">
        <v>1604</v>
      </c>
      <c r="O16" s="67" t="s">
        <v>1604</v>
      </c>
      <c r="P16" s="67" t="s">
        <v>1604</v>
      </c>
      <c r="Q16" s="252"/>
    </row>
    <row r="17" spans="1:17" x14ac:dyDescent="0.2">
      <c r="A17" s="221">
        <v>806</v>
      </c>
      <c r="B17" s="101">
        <v>806</v>
      </c>
      <c r="C17" s="222">
        <v>1800060532647</v>
      </c>
      <c r="D17" s="223">
        <v>688</v>
      </c>
      <c r="E17" s="101">
        <v>688</v>
      </c>
      <c r="F17" s="222">
        <v>1800060532656</v>
      </c>
      <c r="G17" s="60" t="s">
        <v>791</v>
      </c>
      <c r="H17" s="224" t="s">
        <v>1604</v>
      </c>
      <c r="I17" s="64" t="s">
        <v>703</v>
      </c>
      <c r="J17" s="65">
        <v>201.85</v>
      </c>
      <c r="K17" s="65">
        <v>1.02</v>
      </c>
      <c r="L17" s="65">
        <v>1.02</v>
      </c>
      <c r="M17" s="66" t="s">
        <v>703</v>
      </c>
      <c r="N17" s="67">
        <v>4585.8900000000003</v>
      </c>
      <c r="O17" s="67">
        <v>0.05</v>
      </c>
      <c r="P17" s="67">
        <v>0.05</v>
      </c>
      <c r="Q17" s="252"/>
    </row>
    <row r="18" spans="1:17" x14ac:dyDescent="0.2">
      <c r="A18" s="221">
        <v>807</v>
      </c>
      <c r="B18" s="101">
        <v>807</v>
      </c>
      <c r="C18" s="222">
        <v>1800060532665</v>
      </c>
      <c r="D18" s="223">
        <v>689</v>
      </c>
      <c r="E18" s="101">
        <v>689</v>
      </c>
      <c r="F18" s="222">
        <v>1800060532674</v>
      </c>
      <c r="G18" s="60" t="s">
        <v>792</v>
      </c>
      <c r="H18" s="224" t="s">
        <v>1604</v>
      </c>
      <c r="I18" s="64" t="s">
        <v>703</v>
      </c>
      <c r="J18" s="65">
        <v>119.18</v>
      </c>
      <c r="K18" s="65">
        <v>1.1000000000000001</v>
      </c>
      <c r="L18" s="65">
        <v>1.1000000000000001</v>
      </c>
      <c r="M18" s="66" t="s">
        <v>703</v>
      </c>
      <c r="N18" s="67">
        <v>5626.11</v>
      </c>
      <c r="O18" s="67">
        <v>0.05</v>
      </c>
      <c r="P18" s="67">
        <v>0.05</v>
      </c>
      <c r="Q18" s="252"/>
    </row>
    <row r="19" spans="1:17" x14ac:dyDescent="0.2">
      <c r="A19" s="221">
        <v>808</v>
      </c>
      <c r="B19" s="101">
        <v>808</v>
      </c>
      <c r="C19" s="222">
        <v>1800053653870</v>
      </c>
      <c r="D19" s="223">
        <v>681</v>
      </c>
      <c r="E19" s="101">
        <v>681</v>
      </c>
      <c r="F19" s="222">
        <v>1800053653880</v>
      </c>
      <c r="G19" s="60" t="s">
        <v>793</v>
      </c>
      <c r="H19" s="224" t="s">
        <v>1604</v>
      </c>
      <c r="I19" s="64" t="s">
        <v>703</v>
      </c>
      <c r="J19" s="65">
        <v>89.48</v>
      </c>
      <c r="K19" s="65">
        <v>1.1000000000000001</v>
      </c>
      <c r="L19" s="65">
        <v>1.1000000000000001</v>
      </c>
      <c r="M19" s="66" t="s">
        <v>703</v>
      </c>
      <c r="N19" s="67" t="s">
        <v>703</v>
      </c>
      <c r="O19" s="67" t="s">
        <v>703</v>
      </c>
      <c r="P19" s="67" t="s">
        <v>703</v>
      </c>
      <c r="Q19" s="252"/>
    </row>
    <row r="20" spans="1:17" x14ac:dyDescent="0.2">
      <c r="A20" s="221">
        <v>809</v>
      </c>
      <c r="B20" s="101">
        <v>809</v>
      </c>
      <c r="C20" s="222">
        <v>1800054992968</v>
      </c>
      <c r="D20" s="223">
        <v>629</v>
      </c>
      <c r="E20" s="101">
        <v>629</v>
      </c>
      <c r="F20" s="222">
        <v>1800054992977</v>
      </c>
      <c r="G20" s="60" t="s">
        <v>794</v>
      </c>
      <c r="H20" s="224" t="s">
        <v>1604</v>
      </c>
      <c r="I20" s="64" t="s">
        <v>703</v>
      </c>
      <c r="J20" s="65">
        <v>631.32000000000005</v>
      </c>
      <c r="K20" s="65">
        <v>0.79</v>
      </c>
      <c r="L20" s="65">
        <v>0.79</v>
      </c>
      <c r="M20" s="66" t="s">
        <v>703</v>
      </c>
      <c r="N20" s="67">
        <v>15942.98</v>
      </c>
      <c r="O20" s="67">
        <v>0.05</v>
      </c>
      <c r="P20" s="67">
        <v>0.05</v>
      </c>
      <c r="Q20" s="252"/>
    </row>
    <row r="21" spans="1:17" x14ac:dyDescent="0.2">
      <c r="A21" s="221">
        <v>811</v>
      </c>
      <c r="B21" s="101">
        <v>811</v>
      </c>
      <c r="C21" s="222">
        <v>1800060328035</v>
      </c>
      <c r="D21" s="223">
        <v>671</v>
      </c>
      <c r="E21" s="101">
        <v>671</v>
      </c>
      <c r="F21" s="222">
        <v>1800060328044</v>
      </c>
      <c r="G21" s="60" t="s">
        <v>795</v>
      </c>
      <c r="H21" s="224" t="s">
        <v>1604</v>
      </c>
      <c r="I21" s="64" t="s">
        <v>703</v>
      </c>
      <c r="J21" s="65">
        <v>300.2</v>
      </c>
      <c r="K21" s="65">
        <v>1.01</v>
      </c>
      <c r="L21" s="65">
        <v>1.01</v>
      </c>
      <c r="M21" s="66" t="s">
        <v>703</v>
      </c>
      <c r="N21" s="67">
        <v>7204.83</v>
      </c>
      <c r="O21" s="67">
        <v>0.05</v>
      </c>
      <c r="P21" s="67">
        <v>0.05</v>
      </c>
      <c r="Q21" s="252"/>
    </row>
    <row r="22" spans="1:17" x14ac:dyDescent="0.2">
      <c r="A22" s="221">
        <v>812</v>
      </c>
      <c r="B22" s="101">
        <v>812</v>
      </c>
      <c r="C22" s="222">
        <v>1800060372113</v>
      </c>
      <c r="D22" s="223">
        <v>672</v>
      </c>
      <c r="E22" s="101">
        <v>672</v>
      </c>
      <c r="F22" s="222">
        <v>1800060372122</v>
      </c>
      <c r="G22" s="60" t="s">
        <v>796</v>
      </c>
      <c r="H22" s="224" t="s">
        <v>1604</v>
      </c>
      <c r="I22" s="64" t="s">
        <v>703</v>
      </c>
      <c r="J22" s="65">
        <v>100.9</v>
      </c>
      <c r="K22" s="65">
        <v>0.84</v>
      </c>
      <c r="L22" s="65">
        <v>0.84</v>
      </c>
      <c r="M22" s="66" t="s">
        <v>703</v>
      </c>
      <c r="N22" s="67">
        <v>7040.97</v>
      </c>
      <c r="O22" s="67">
        <v>0.05</v>
      </c>
      <c r="P22" s="67">
        <v>0.05</v>
      </c>
      <c r="Q22" s="252"/>
    </row>
    <row r="23" spans="1:17" x14ac:dyDescent="0.2">
      <c r="A23" s="221">
        <v>813</v>
      </c>
      <c r="B23" s="101">
        <v>813</v>
      </c>
      <c r="C23" s="222">
        <v>1800060532498</v>
      </c>
      <c r="D23" s="223">
        <v>690</v>
      </c>
      <c r="E23" s="101">
        <v>690</v>
      </c>
      <c r="F23" s="222">
        <v>1800060532503</v>
      </c>
      <c r="G23" s="60" t="s">
        <v>797</v>
      </c>
      <c r="H23" s="224" t="s">
        <v>1604</v>
      </c>
      <c r="I23" s="64" t="s">
        <v>703</v>
      </c>
      <c r="J23" s="65">
        <v>53.36</v>
      </c>
      <c r="K23" s="65">
        <v>1.1499999999999999</v>
      </c>
      <c r="L23" s="65">
        <v>1.1499999999999999</v>
      </c>
      <c r="M23" s="66" t="s">
        <v>703</v>
      </c>
      <c r="N23" s="67">
        <v>6268.63</v>
      </c>
      <c r="O23" s="67">
        <v>0.05</v>
      </c>
      <c r="P23" s="67">
        <v>0.05</v>
      </c>
      <c r="Q23" s="252"/>
    </row>
    <row r="24" spans="1:17" x14ac:dyDescent="0.2">
      <c r="A24" s="221">
        <v>814</v>
      </c>
      <c r="B24" s="101">
        <v>814</v>
      </c>
      <c r="C24" s="222">
        <v>1800060532683</v>
      </c>
      <c r="D24" s="223">
        <v>691</v>
      </c>
      <c r="E24" s="101">
        <v>691</v>
      </c>
      <c r="F24" s="222">
        <v>1800060532692</v>
      </c>
      <c r="G24" s="60" t="s">
        <v>798</v>
      </c>
      <c r="H24" s="224" t="s">
        <v>1604</v>
      </c>
      <c r="I24" s="64" t="s">
        <v>703</v>
      </c>
      <c r="J24" s="65">
        <v>177.1</v>
      </c>
      <c r="K24" s="65">
        <v>1.1499999999999999</v>
      </c>
      <c r="L24" s="65">
        <v>1.1499999999999999</v>
      </c>
      <c r="M24" s="66" t="s">
        <v>703</v>
      </c>
      <c r="N24" s="67">
        <v>16744.02</v>
      </c>
      <c r="O24" s="67">
        <v>0.05</v>
      </c>
      <c r="P24" s="67">
        <v>0.05</v>
      </c>
      <c r="Q24" s="252"/>
    </row>
    <row r="25" spans="1:17" x14ac:dyDescent="0.2">
      <c r="A25" s="221">
        <v>815</v>
      </c>
      <c r="B25" s="101">
        <v>815</v>
      </c>
      <c r="C25" s="222">
        <v>1800060566984</v>
      </c>
      <c r="D25" s="223">
        <v>692</v>
      </c>
      <c r="E25" s="101">
        <v>692</v>
      </c>
      <c r="F25" s="222">
        <v>1800060566993</v>
      </c>
      <c r="G25" s="60" t="s">
        <v>799</v>
      </c>
      <c r="H25" s="224" t="s">
        <v>1604</v>
      </c>
      <c r="I25" s="64" t="s">
        <v>703</v>
      </c>
      <c r="J25" s="65">
        <v>712.89</v>
      </c>
      <c r="K25" s="65">
        <v>1</v>
      </c>
      <c r="L25" s="65">
        <v>1</v>
      </c>
      <c r="M25" s="66" t="s">
        <v>703</v>
      </c>
      <c r="N25" s="67">
        <v>13496.24</v>
      </c>
      <c r="O25" s="67">
        <v>0.05</v>
      </c>
      <c r="P25" s="67">
        <v>0.05</v>
      </c>
      <c r="Q25" s="252"/>
    </row>
    <row r="26" spans="1:17" x14ac:dyDescent="0.2">
      <c r="A26" s="221">
        <v>816</v>
      </c>
      <c r="B26" s="101">
        <v>816</v>
      </c>
      <c r="C26" s="222">
        <v>1800060652454</v>
      </c>
      <c r="D26" s="223">
        <v>695</v>
      </c>
      <c r="E26" s="101">
        <v>695</v>
      </c>
      <c r="F26" s="222">
        <v>1800060652463</v>
      </c>
      <c r="G26" s="60" t="s">
        <v>800</v>
      </c>
      <c r="H26" s="224" t="s">
        <v>1604</v>
      </c>
      <c r="I26" s="64" t="s">
        <v>703</v>
      </c>
      <c r="J26" s="65">
        <v>276.35000000000002</v>
      </c>
      <c r="K26" s="65">
        <v>0.81</v>
      </c>
      <c r="L26" s="65">
        <v>0.81</v>
      </c>
      <c r="M26" s="66" t="s">
        <v>703</v>
      </c>
      <c r="N26" s="67">
        <v>5640.74</v>
      </c>
      <c r="O26" s="67">
        <v>0.05</v>
      </c>
      <c r="P26" s="67">
        <v>0.05</v>
      </c>
      <c r="Q26" s="252"/>
    </row>
    <row r="27" spans="1:17" x14ac:dyDescent="0.2">
      <c r="A27" s="221">
        <v>817</v>
      </c>
      <c r="B27" s="101">
        <v>817</v>
      </c>
      <c r="C27" s="222">
        <v>1800060567668</v>
      </c>
      <c r="D27" s="223" t="s">
        <v>1604</v>
      </c>
      <c r="E27" s="101" t="s">
        <v>1604</v>
      </c>
      <c r="F27" s="222" t="s">
        <v>1604</v>
      </c>
      <c r="G27" s="60" t="s">
        <v>801</v>
      </c>
      <c r="H27" s="224">
        <v>1</v>
      </c>
      <c r="I27" s="64" t="s">
        <v>703</v>
      </c>
      <c r="J27" s="65">
        <v>2325.0300000000002</v>
      </c>
      <c r="K27" s="65">
        <v>1.62</v>
      </c>
      <c r="L27" s="65">
        <v>1.62</v>
      </c>
      <c r="M27" s="66" t="s">
        <v>1604</v>
      </c>
      <c r="N27" s="67" t="s">
        <v>1604</v>
      </c>
      <c r="O27" s="67" t="s">
        <v>1604</v>
      </c>
      <c r="P27" s="67" t="s">
        <v>1604</v>
      </c>
      <c r="Q27" s="252"/>
    </row>
    <row r="28" spans="1:17" x14ac:dyDescent="0.2">
      <c r="A28" s="221">
        <v>818</v>
      </c>
      <c r="B28" s="101">
        <v>818</v>
      </c>
      <c r="C28" s="222">
        <v>1800060642767</v>
      </c>
      <c r="D28" s="223">
        <v>700</v>
      </c>
      <c r="E28" s="101">
        <v>700</v>
      </c>
      <c r="F28" s="222">
        <v>1800060642776</v>
      </c>
      <c r="G28" s="60" t="s">
        <v>802</v>
      </c>
      <c r="H28" s="224" t="s">
        <v>1604</v>
      </c>
      <c r="I28" s="64" t="s">
        <v>703</v>
      </c>
      <c r="J28" s="65">
        <v>445.9</v>
      </c>
      <c r="K28" s="65">
        <v>0.84</v>
      </c>
      <c r="L28" s="65">
        <v>0.84</v>
      </c>
      <c r="M28" s="66" t="s">
        <v>703</v>
      </c>
      <c r="N28" s="67">
        <v>25242.5</v>
      </c>
      <c r="O28" s="67">
        <v>0.05</v>
      </c>
      <c r="P28" s="67">
        <v>0.05</v>
      </c>
      <c r="Q28" s="252"/>
    </row>
    <row r="29" spans="1:17" x14ac:dyDescent="0.2">
      <c r="A29" s="221">
        <v>819</v>
      </c>
      <c r="B29" s="101">
        <v>819</v>
      </c>
      <c r="C29" s="222">
        <v>1800060632661</v>
      </c>
      <c r="D29" s="223">
        <v>699</v>
      </c>
      <c r="E29" s="101">
        <v>699</v>
      </c>
      <c r="F29" s="222">
        <v>1800060632670</v>
      </c>
      <c r="G29" s="60" t="s">
        <v>803</v>
      </c>
      <c r="H29" s="224" t="s">
        <v>1604</v>
      </c>
      <c r="I29" s="64" t="s">
        <v>703</v>
      </c>
      <c r="J29" s="65">
        <v>787.31</v>
      </c>
      <c r="K29" s="65">
        <v>1.9</v>
      </c>
      <c r="L29" s="65">
        <v>1.9</v>
      </c>
      <c r="M29" s="66" t="s">
        <v>703</v>
      </c>
      <c r="N29" s="67">
        <v>8336.18</v>
      </c>
      <c r="O29" s="67">
        <v>0.05</v>
      </c>
      <c r="P29" s="67">
        <v>0.05</v>
      </c>
      <c r="Q29" s="253" t="s">
        <v>1612</v>
      </c>
    </row>
    <row r="30" spans="1:17" x14ac:dyDescent="0.2">
      <c r="A30" s="221">
        <v>820</v>
      </c>
      <c r="B30" s="101">
        <v>820</v>
      </c>
      <c r="C30" s="222">
        <v>1800060289486</v>
      </c>
      <c r="D30" s="223">
        <v>620</v>
      </c>
      <c r="E30" s="101">
        <v>620</v>
      </c>
      <c r="F30" s="222">
        <v>1800060289510</v>
      </c>
      <c r="G30" s="60" t="s">
        <v>804</v>
      </c>
      <c r="H30" s="224" t="s">
        <v>1604</v>
      </c>
      <c r="I30" s="64" t="s">
        <v>703</v>
      </c>
      <c r="J30" s="65">
        <v>132.82</v>
      </c>
      <c r="K30" s="65">
        <v>1.33</v>
      </c>
      <c r="L30" s="65">
        <v>1.33</v>
      </c>
      <c r="M30" s="66" t="s">
        <v>703</v>
      </c>
      <c r="N30" s="67">
        <v>18143.13</v>
      </c>
      <c r="O30" s="67">
        <v>0.05</v>
      </c>
      <c r="P30" s="67">
        <v>0.05</v>
      </c>
      <c r="Q30" s="252"/>
    </row>
    <row r="31" spans="1:17" x14ac:dyDescent="0.2">
      <c r="A31" s="221">
        <v>821</v>
      </c>
      <c r="B31" s="101">
        <v>821</v>
      </c>
      <c r="C31" s="222">
        <v>1800054865132</v>
      </c>
      <c r="D31" s="223">
        <v>621</v>
      </c>
      <c r="E31" s="101">
        <v>621</v>
      </c>
      <c r="F31" s="222">
        <v>1800054865141</v>
      </c>
      <c r="G31" s="60" t="s">
        <v>805</v>
      </c>
      <c r="H31" s="224" t="s">
        <v>1604</v>
      </c>
      <c r="I31" s="64" t="s">
        <v>703</v>
      </c>
      <c r="J31" s="65">
        <v>546.20000000000005</v>
      </c>
      <c r="K31" s="65">
        <v>0.83</v>
      </c>
      <c r="L31" s="65">
        <v>0.83</v>
      </c>
      <c r="M31" s="66" t="s">
        <v>703</v>
      </c>
      <c r="N31" s="67">
        <v>32772.1</v>
      </c>
      <c r="O31" s="67">
        <v>0.05</v>
      </c>
      <c r="P31" s="67">
        <v>0.05</v>
      </c>
      <c r="Q31" s="252"/>
    </row>
    <row r="32" spans="1:17" x14ac:dyDescent="0.2">
      <c r="A32" s="221">
        <v>822</v>
      </c>
      <c r="B32" s="101">
        <v>822</v>
      </c>
      <c r="C32" s="222">
        <v>1800060683754</v>
      </c>
      <c r="D32" s="223">
        <v>703</v>
      </c>
      <c r="E32" s="101">
        <v>703</v>
      </c>
      <c r="F32" s="222">
        <v>1800060683763</v>
      </c>
      <c r="G32" s="60" t="s">
        <v>806</v>
      </c>
      <c r="H32" s="224" t="s">
        <v>1604</v>
      </c>
      <c r="I32" s="64" t="s">
        <v>703</v>
      </c>
      <c r="J32" s="65">
        <v>416.6</v>
      </c>
      <c r="K32" s="65">
        <v>1.07</v>
      </c>
      <c r="L32" s="65">
        <v>1.07</v>
      </c>
      <c r="M32" s="66" t="s">
        <v>703</v>
      </c>
      <c r="N32" s="67">
        <v>18794.52</v>
      </c>
      <c r="O32" s="67">
        <v>0.05</v>
      </c>
      <c r="P32" s="67">
        <v>0.05</v>
      </c>
      <c r="Q32" s="252"/>
    </row>
    <row r="33" spans="1:17" x14ac:dyDescent="0.2">
      <c r="A33" s="221">
        <v>823</v>
      </c>
      <c r="B33" s="101">
        <v>823</v>
      </c>
      <c r="C33" s="222">
        <v>1800060697223</v>
      </c>
      <c r="D33" s="223">
        <v>704</v>
      </c>
      <c r="E33" s="101">
        <v>704</v>
      </c>
      <c r="F33" s="222">
        <v>1800060697232</v>
      </c>
      <c r="G33" s="60" t="s">
        <v>807</v>
      </c>
      <c r="H33" s="224">
        <v>1</v>
      </c>
      <c r="I33" s="64" t="s">
        <v>703</v>
      </c>
      <c r="J33" s="65">
        <v>2037.14</v>
      </c>
      <c r="K33" s="65">
        <v>1.59</v>
      </c>
      <c r="L33" s="65">
        <v>1.59</v>
      </c>
      <c r="M33" s="66" t="s">
        <v>703</v>
      </c>
      <c r="N33" s="67">
        <v>1229.53</v>
      </c>
      <c r="O33" s="67">
        <v>0.05</v>
      </c>
      <c r="P33" s="67">
        <v>0.05</v>
      </c>
      <c r="Q33" s="252"/>
    </row>
    <row r="34" spans="1:17" x14ac:dyDescent="0.2">
      <c r="A34" s="221">
        <v>824</v>
      </c>
      <c r="B34" s="101">
        <v>824</v>
      </c>
      <c r="C34" s="222">
        <v>1800060674253</v>
      </c>
      <c r="D34" s="223">
        <v>705</v>
      </c>
      <c r="E34" s="101">
        <v>705</v>
      </c>
      <c r="F34" s="222">
        <v>1800060674262</v>
      </c>
      <c r="G34" s="60" t="s">
        <v>808</v>
      </c>
      <c r="H34" s="224" t="s">
        <v>1604</v>
      </c>
      <c r="I34" s="64" t="s">
        <v>703</v>
      </c>
      <c r="J34" s="65">
        <v>48.06</v>
      </c>
      <c r="K34" s="65">
        <v>1.07</v>
      </c>
      <c r="L34" s="65">
        <v>1.07</v>
      </c>
      <c r="M34" s="66" t="s">
        <v>703</v>
      </c>
      <c r="N34" s="67">
        <v>2863.78</v>
      </c>
      <c r="O34" s="67">
        <v>0.05</v>
      </c>
      <c r="P34" s="67">
        <v>0.05</v>
      </c>
      <c r="Q34" s="252"/>
    </row>
    <row r="35" spans="1:17" x14ac:dyDescent="0.2">
      <c r="A35" s="221">
        <v>825</v>
      </c>
      <c r="B35" s="101">
        <v>825</v>
      </c>
      <c r="C35" s="222">
        <v>1800060159192</v>
      </c>
      <c r="D35" s="223">
        <v>625</v>
      </c>
      <c r="E35" s="101">
        <v>625</v>
      </c>
      <c r="F35" s="222">
        <v>1800060159208</v>
      </c>
      <c r="G35" s="60" t="s">
        <v>809</v>
      </c>
      <c r="H35" s="224" t="s">
        <v>1604</v>
      </c>
      <c r="I35" s="64" t="s">
        <v>703</v>
      </c>
      <c r="J35" s="65">
        <v>1819.44</v>
      </c>
      <c r="K35" s="65" t="s">
        <v>703</v>
      </c>
      <c r="L35" s="65" t="s">
        <v>703</v>
      </c>
      <c r="M35" s="66" t="s">
        <v>703</v>
      </c>
      <c r="N35" s="67">
        <v>7567.53</v>
      </c>
      <c r="O35" s="67">
        <v>0.05</v>
      </c>
      <c r="P35" s="67">
        <v>0.05</v>
      </c>
      <c r="Q35" s="252"/>
    </row>
    <row r="36" spans="1:17" x14ac:dyDescent="0.2">
      <c r="A36" s="221">
        <v>826</v>
      </c>
      <c r="B36" s="101">
        <v>826</v>
      </c>
      <c r="C36" s="222">
        <v>1800053646251</v>
      </c>
      <c r="D36" s="223">
        <v>626</v>
      </c>
      <c r="E36" s="101">
        <v>626</v>
      </c>
      <c r="F36" s="222">
        <v>1800053646260</v>
      </c>
      <c r="G36" s="60" t="s">
        <v>810</v>
      </c>
      <c r="H36" s="224" t="s">
        <v>1604</v>
      </c>
      <c r="I36" s="64" t="s">
        <v>703</v>
      </c>
      <c r="J36" s="65">
        <v>49.07</v>
      </c>
      <c r="K36" s="65">
        <v>1.1000000000000001</v>
      </c>
      <c r="L36" s="65">
        <v>1.1000000000000001</v>
      </c>
      <c r="M36" s="66" t="s">
        <v>703</v>
      </c>
      <c r="N36" s="67">
        <v>976.52</v>
      </c>
      <c r="O36" s="67">
        <v>0.05</v>
      </c>
      <c r="P36" s="67">
        <v>0.05</v>
      </c>
      <c r="Q36" s="252"/>
    </row>
    <row r="37" spans="1:17" x14ac:dyDescent="0.2">
      <c r="A37" s="221">
        <v>827</v>
      </c>
      <c r="B37" s="101">
        <v>827</v>
      </c>
      <c r="C37" s="222">
        <v>1800053646190</v>
      </c>
      <c r="D37" s="223">
        <v>627</v>
      </c>
      <c r="E37" s="101">
        <v>627</v>
      </c>
      <c r="F37" s="222">
        <v>1800053646206</v>
      </c>
      <c r="G37" s="60" t="s">
        <v>811</v>
      </c>
      <c r="H37" s="224" t="s">
        <v>1604</v>
      </c>
      <c r="I37" s="64" t="s">
        <v>703</v>
      </c>
      <c r="J37" s="65">
        <v>171.13</v>
      </c>
      <c r="K37" s="65">
        <v>1.33</v>
      </c>
      <c r="L37" s="65">
        <v>1.33</v>
      </c>
      <c r="M37" s="66" t="s">
        <v>703</v>
      </c>
      <c r="N37" s="67">
        <v>3696.44</v>
      </c>
      <c r="O37" s="67">
        <v>0.05</v>
      </c>
      <c r="P37" s="67">
        <v>0.05</v>
      </c>
      <c r="Q37" s="252"/>
    </row>
    <row r="38" spans="1:17" x14ac:dyDescent="0.2">
      <c r="A38" s="221">
        <v>828</v>
      </c>
      <c r="B38" s="101">
        <v>828</v>
      </c>
      <c r="C38" s="222">
        <v>1800053646172</v>
      </c>
      <c r="D38" s="223">
        <v>628</v>
      </c>
      <c r="E38" s="101">
        <v>628</v>
      </c>
      <c r="F38" s="222">
        <v>1800053646181</v>
      </c>
      <c r="G38" s="60" t="s">
        <v>812</v>
      </c>
      <c r="H38" s="224" t="s">
        <v>1604</v>
      </c>
      <c r="I38" s="64" t="s">
        <v>703</v>
      </c>
      <c r="J38" s="65">
        <v>203.56</v>
      </c>
      <c r="K38" s="65">
        <v>1.34</v>
      </c>
      <c r="L38" s="65">
        <v>1.34</v>
      </c>
      <c r="M38" s="66" t="s">
        <v>703</v>
      </c>
      <c r="N38" s="67">
        <v>3664.02</v>
      </c>
      <c r="O38" s="67">
        <v>0.05</v>
      </c>
      <c r="P38" s="67">
        <v>0.05</v>
      </c>
      <c r="Q38" s="252"/>
    </row>
    <row r="39" spans="1:17" x14ac:dyDescent="0.2">
      <c r="A39" s="221">
        <v>829</v>
      </c>
      <c r="B39" s="101">
        <v>829</v>
      </c>
      <c r="C39" s="222">
        <v>1800054738267</v>
      </c>
      <c r="D39" s="223">
        <v>624</v>
      </c>
      <c r="E39" s="101">
        <v>624</v>
      </c>
      <c r="F39" s="222">
        <v>1800054738276</v>
      </c>
      <c r="G39" s="60" t="s">
        <v>813</v>
      </c>
      <c r="H39" s="224" t="s">
        <v>1604</v>
      </c>
      <c r="I39" s="64" t="s">
        <v>703</v>
      </c>
      <c r="J39" s="65">
        <v>46.7</v>
      </c>
      <c r="K39" s="65">
        <v>1.1200000000000001</v>
      </c>
      <c r="L39" s="65">
        <v>1.1200000000000001</v>
      </c>
      <c r="M39" s="66" t="s">
        <v>703</v>
      </c>
      <c r="N39" s="67">
        <v>3276.9</v>
      </c>
      <c r="O39" s="67">
        <v>0.05</v>
      </c>
      <c r="P39" s="67">
        <v>0.05</v>
      </c>
      <c r="Q39" s="252"/>
    </row>
    <row r="40" spans="1:17" x14ac:dyDescent="0.2">
      <c r="A40" s="221">
        <v>830</v>
      </c>
      <c r="B40" s="101">
        <v>830</v>
      </c>
      <c r="C40" s="222">
        <v>1800053647237</v>
      </c>
      <c r="D40" s="223">
        <v>630</v>
      </c>
      <c r="E40" s="101">
        <v>630</v>
      </c>
      <c r="F40" s="222">
        <v>1800053647246</v>
      </c>
      <c r="G40" s="60" t="s">
        <v>814</v>
      </c>
      <c r="H40" s="224" t="s">
        <v>1604</v>
      </c>
      <c r="I40" s="64" t="s">
        <v>703</v>
      </c>
      <c r="J40" s="65">
        <v>28.62</v>
      </c>
      <c r="K40" s="65">
        <v>1.06</v>
      </c>
      <c r="L40" s="65">
        <v>1.06</v>
      </c>
      <c r="M40" s="66" t="s">
        <v>703</v>
      </c>
      <c r="N40" s="67" t="s">
        <v>703</v>
      </c>
      <c r="O40" s="67" t="s">
        <v>703</v>
      </c>
      <c r="P40" s="67" t="s">
        <v>703</v>
      </c>
      <c r="Q40" s="252"/>
    </row>
    <row r="41" spans="1:17" x14ac:dyDescent="0.2">
      <c r="A41" s="221">
        <v>831</v>
      </c>
      <c r="B41" s="101">
        <v>831</v>
      </c>
      <c r="C41" s="222">
        <v>1800053647194</v>
      </c>
      <c r="D41" s="223">
        <v>631</v>
      </c>
      <c r="E41" s="101">
        <v>631</v>
      </c>
      <c r="F41" s="222">
        <v>1800053647200</v>
      </c>
      <c r="G41" s="60" t="s">
        <v>815</v>
      </c>
      <c r="H41" s="224" t="s">
        <v>1604</v>
      </c>
      <c r="I41" s="64" t="s">
        <v>703</v>
      </c>
      <c r="J41" s="65">
        <v>228.79</v>
      </c>
      <c r="K41" s="65">
        <v>1.1399999999999999</v>
      </c>
      <c r="L41" s="65">
        <v>1.1399999999999999</v>
      </c>
      <c r="M41" s="66" t="s">
        <v>703</v>
      </c>
      <c r="N41" s="67" t="s">
        <v>703</v>
      </c>
      <c r="O41" s="67" t="s">
        <v>703</v>
      </c>
      <c r="P41" s="67" t="s">
        <v>703</v>
      </c>
      <c r="Q41" s="252"/>
    </row>
    <row r="42" spans="1:17" x14ac:dyDescent="0.2">
      <c r="A42" s="221">
        <v>832</v>
      </c>
      <c r="B42" s="101">
        <v>832</v>
      </c>
      <c r="C42" s="222">
        <v>1800053648027</v>
      </c>
      <c r="D42" s="223">
        <v>632</v>
      </c>
      <c r="E42" s="101">
        <v>632</v>
      </c>
      <c r="F42" s="222">
        <v>1800053648036</v>
      </c>
      <c r="G42" s="60" t="s">
        <v>816</v>
      </c>
      <c r="H42" s="224" t="s">
        <v>1604</v>
      </c>
      <c r="I42" s="64" t="s">
        <v>703</v>
      </c>
      <c r="J42" s="65">
        <v>148.26</v>
      </c>
      <c r="K42" s="65">
        <v>5.34</v>
      </c>
      <c r="L42" s="65">
        <v>5.34</v>
      </c>
      <c r="M42" s="66" t="s">
        <v>703</v>
      </c>
      <c r="N42" s="67" t="s">
        <v>703</v>
      </c>
      <c r="O42" s="67" t="s">
        <v>703</v>
      </c>
      <c r="P42" s="67" t="s">
        <v>703</v>
      </c>
      <c r="Q42" s="252"/>
    </row>
    <row r="43" spans="1:17" x14ac:dyDescent="0.2">
      <c r="A43" s="221">
        <v>833</v>
      </c>
      <c r="B43" s="101">
        <v>833</v>
      </c>
      <c r="C43" s="222">
        <v>1800053648045</v>
      </c>
      <c r="D43" s="223">
        <v>633</v>
      </c>
      <c r="E43" s="101">
        <v>633</v>
      </c>
      <c r="F43" s="222">
        <v>1800053648054</v>
      </c>
      <c r="G43" s="60" t="s">
        <v>817</v>
      </c>
      <c r="H43" s="224" t="s">
        <v>1604</v>
      </c>
      <c r="I43" s="64" t="s">
        <v>703</v>
      </c>
      <c r="J43" s="65">
        <v>103.49</v>
      </c>
      <c r="K43" s="65">
        <v>5.35</v>
      </c>
      <c r="L43" s="65">
        <v>5.35</v>
      </c>
      <c r="M43" s="66" t="s">
        <v>703</v>
      </c>
      <c r="N43" s="67" t="s">
        <v>703</v>
      </c>
      <c r="O43" s="67" t="s">
        <v>703</v>
      </c>
      <c r="P43" s="67" t="s">
        <v>703</v>
      </c>
      <c r="Q43" s="252"/>
    </row>
    <row r="44" spans="1:17" x14ac:dyDescent="0.2">
      <c r="A44" s="221">
        <v>834</v>
      </c>
      <c r="B44" s="101">
        <v>834</v>
      </c>
      <c r="C44" s="222">
        <v>1800053647380</v>
      </c>
      <c r="D44" s="223">
        <v>634</v>
      </c>
      <c r="E44" s="101">
        <v>634</v>
      </c>
      <c r="F44" s="222">
        <v>1800053647399</v>
      </c>
      <c r="G44" s="60" t="s">
        <v>818</v>
      </c>
      <c r="H44" s="224" t="s">
        <v>1604</v>
      </c>
      <c r="I44" s="64" t="s">
        <v>703</v>
      </c>
      <c r="J44" s="65">
        <v>103.12</v>
      </c>
      <c r="K44" s="65">
        <v>1.39</v>
      </c>
      <c r="L44" s="65">
        <v>1.39</v>
      </c>
      <c r="M44" s="66" t="s">
        <v>703</v>
      </c>
      <c r="N44" s="67" t="s">
        <v>703</v>
      </c>
      <c r="O44" s="67" t="s">
        <v>703</v>
      </c>
      <c r="P44" s="67" t="s">
        <v>703</v>
      </c>
      <c r="Q44" s="252"/>
    </row>
    <row r="45" spans="1:17" x14ac:dyDescent="0.2">
      <c r="A45" s="221">
        <v>835</v>
      </c>
      <c r="B45" s="101">
        <v>835</v>
      </c>
      <c r="C45" s="222">
        <v>1800053647618</v>
      </c>
      <c r="D45" s="223">
        <v>635</v>
      </c>
      <c r="E45" s="101">
        <v>635</v>
      </c>
      <c r="F45" s="222">
        <v>1800053647627</v>
      </c>
      <c r="G45" s="60" t="s">
        <v>819</v>
      </c>
      <c r="H45" s="224" t="s">
        <v>1604</v>
      </c>
      <c r="I45" s="64" t="s">
        <v>703</v>
      </c>
      <c r="J45" s="65">
        <v>96.69</v>
      </c>
      <c r="K45" s="65">
        <v>1.89</v>
      </c>
      <c r="L45" s="65">
        <v>1.89</v>
      </c>
      <c r="M45" s="66" t="s">
        <v>703</v>
      </c>
      <c r="N45" s="67" t="s">
        <v>703</v>
      </c>
      <c r="O45" s="67" t="s">
        <v>703</v>
      </c>
      <c r="P45" s="67" t="s">
        <v>703</v>
      </c>
      <c r="Q45" s="252"/>
    </row>
    <row r="46" spans="1:17" x14ac:dyDescent="0.2">
      <c r="A46" s="221">
        <v>836</v>
      </c>
      <c r="B46" s="101">
        <v>836</v>
      </c>
      <c r="C46" s="222">
        <v>1800053647636</v>
      </c>
      <c r="D46" s="223">
        <v>636</v>
      </c>
      <c r="E46" s="101">
        <v>636</v>
      </c>
      <c r="F46" s="222">
        <v>1800053647645</v>
      </c>
      <c r="G46" s="60" t="s">
        <v>820</v>
      </c>
      <c r="H46" s="224" t="s">
        <v>1604</v>
      </c>
      <c r="I46" s="64" t="s">
        <v>703</v>
      </c>
      <c r="J46" s="65">
        <v>22.69</v>
      </c>
      <c r="K46" s="65">
        <v>0.99</v>
      </c>
      <c r="L46" s="65">
        <v>0.99</v>
      </c>
      <c r="M46" s="66" t="s">
        <v>703</v>
      </c>
      <c r="N46" s="67" t="s">
        <v>703</v>
      </c>
      <c r="O46" s="67" t="s">
        <v>703</v>
      </c>
      <c r="P46" s="67" t="s">
        <v>703</v>
      </c>
      <c r="Q46" s="252"/>
    </row>
    <row r="47" spans="1:17" x14ac:dyDescent="0.2">
      <c r="A47" s="221">
        <v>837</v>
      </c>
      <c r="B47" s="101">
        <v>837</v>
      </c>
      <c r="C47" s="222">
        <v>1800053653843</v>
      </c>
      <c r="D47" s="223">
        <v>637</v>
      </c>
      <c r="E47" s="101">
        <v>637</v>
      </c>
      <c r="F47" s="222">
        <v>1800053653852</v>
      </c>
      <c r="G47" s="60" t="s">
        <v>821</v>
      </c>
      <c r="H47" s="224" t="s">
        <v>1604</v>
      </c>
      <c r="I47" s="64" t="s">
        <v>703</v>
      </c>
      <c r="J47" s="65">
        <v>529.19000000000005</v>
      </c>
      <c r="K47" s="65">
        <v>1.57</v>
      </c>
      <c r="L47" s="65">
        <v>1.57</v>
      </c>
      <c r="M47" s="66" t="s">
        <v>703</v>
      </c>
      <c r="N47" s="67" t="s">
        <v>703</v>
      </c>
      <c r="O47" s="67" t="s">
        <v>703</v>
      </c>
      <c r="P47" s="67" t="s">
        <v>703</v>
      </c>
      <c r="Q47" s="252"/>
    </row>
    <row r="48" spans="1:17" x14ac:dyDescent="0.2">
      <c r="A48" s="221">
        <v>838</v>
      </c>
      <c r="B48" s="101">
        <v>838</v>
      </c>
      <c r="C48" s="222">
        <v>1800053694167</v>
      </c>
      <c r="D48" s="223">
        <v>638</v>
      </c>
      <c r="E48" s="101">
        <v>638</v>
      </c>
      <c r="F48" s="222">
        <v>1800053694440</v>
      </c>
      <c r="G48" s="60" t="s">
        <v>822</v>
      </c>
      <c r="H48" s="224" t="s">
        <v>1604</v>
      </c>
      <c r="I48" s="64" t="s">
        <v>703</v>
      </c>
      <c r="J48" s="65">
        <v>5.99</v>
      </c>
      <c r="K48" s="65">
        <v>0.85</v>
      </c>
      <c r="L48" s="65">
        <v>0.85</v>
      </c>
      <c r="M48" s="66" t="s">
        <v>703</v>
      </c>
      <c r="N48" s="67">
        <v>187.47</v>
      </c>
      <c r="O48" s="67">
        <v>0.05</v>
      </c>
      <c r="P48" s="67">
        <v>0.05</v>
      </c>
      <c r="Q48" s="252"/>
    </row>
    <row r="49" spans="1:17" x14ac:dyDescent="0.2">
      <c r="A49" s="221">
        <v>839</v>
      </c>
      <c r="B49" s="101">
        <v>839</v>
      </c>
      <c r="C49" s="222">
        <v>1800053950949</v>
      </c>
      <c r="D49" s="223">
        <v>639</v>
      </c>
      <c r="E49" s="101">
        <v>639</v>
      </c>
      <c r="F49" s="222">
        <v>1800053950958</v>
      </c>
      <c r="G49" s="60" t="s">
        <v>823</v>
      </c>
      <c r="H49" s="224" t="s">
        <v>1604</v>
      </c>
      <c r="I49" s="64" t="s">
        <v>703</v>
      </c>
      <c r="J49" s="65">
        <v>614.24</v>
      </c>
      <c r="K49" s="65" t="s">
        <v>703</v>
      </c>
      <c r="L49" s="65" t="s">
        <v>703</v>
      </c>
      <c r="M49" s="66" t="s">
        <v>703</v>
      </c>
      <c r="N49" s="67" t="s">
        <v>703</v>
      </c>
      <c r="O49" s="67" t="s">
        <v>703</v>
      </c>
      <c r="P49" s="67" t="s">
        <v>703</v>
      </c>
      <c r="Q49" s="252"/>
    </row>
    <row r="50" spans="1:17" x14ac:dyDescent="0.2">
      <c r="A50" s="221">
        <v>840</v>
      </c>
      <c r="B50" s="101">
        <v>840</v>
      </c>
      <c r="C50" s="222">
        <v>1800053434271</v>
      </c>
      <c r="D50" s="223">
        <v>640</v>
      </c>
      <c r="E50" s="101">
        <v>640</v>
      </c>
      <c r="F50" s="222">
        <v>1800053883993</v>
      </c>
      <c r="G50" s="60" t="s">
        <v>824</v>
      </c>
      <c r="H50" s="224">
        <v>1</v>
      </c>
      <c r="I50" s="64" t="s">
        <v>703</v>
      </c>
      <c r="J50" s="65">
        <v>2900.33</v>
      </c>
      <c r="K50" s="65" t="s">
        <v>703</v>
      </c>
      <c r="L50" s="65" t="s">
        <v>703</v>
      </c>
      <c r="M50" s="66" t="s">
        <v>703</v>
      </c>
      <c r="N50" s="67" t="s">
        <v>703</v>
      </c>
      <c r="O50" s="67" t="s">
        <v>703</v>
      </c>
      <c r="P50" s="67" t="s">
        <v>703</v>
      </c>
      <c r="Q50" s="252"/>
    </row>
    <row r="51" spans="1:17" x14ac:dyDescent="0.2">
      <c r="A51" s="221">
        <v>841</v>
      </c>
      <c r="B51" s="101">
        <v>841</v>
      </c>
      <c r="C51" s="222">
        <v>1800054152982</v>
      </c>
      <c r="D51" s="223">
        <v>641</v>
      </c>
      <c r="E51" s="101">
        <v>641</v>
      </c>
      <c r="F51" s="222">
        <v>1800054152991</v>
      </c>
      <c r="G51" s="60" t="s">
        <v>825</v>
      </c>
      <c r="H51" s="224" t="s">
        <v>1604</v>
      </c>
      <c r="I51" s="64" t="s">
        <v>703</v>
      </c>
      <c r="J51" s="65">
        <v>69.040000000000006</v>
      </c>
      <c r="K51" s="65">
        <v>1.1100000000000001</v>
      </c>
      <c r="L51" s="65">
        <v>1.1100000000000001</v>
      </c>
      <c r="M51" s="66" t="s">
        <v>703</v>
      </c>
      <c r="N51" s="67" t="s">
        <v>703</v>
      </c>
      <c r="O51" s="67" t="s">
        <v>703</v>
      </c>
      <c r="P51" s="67" t="s">
        <v>703</v>
      </c>
      <c r="Q51" s="252"/>
    </row>
    <row r="52" spans="1:17" x14ac:dyDescent="0.2">
      <c r="A52" s="221">
        <v>842</v>
      </c>
      <c r="B52" s="101">
        <v>842</v>
      </c>
      <c r="C52" s="222">
        <v>1800054198365</v>
      </c>
      <c r="D52" s="223">
        <v>642</v>
      </c>
      <c r="E52" s="101">
        <v>642</v>
      </c>
      <c r="F52" s="222">
        <v>1800054198374</v>
      </c>
      <c r="G52" s="60" t="s">
        <v>826</v>
      </c>
      <c r="H52" s="224" t="s">
        <v>1604</v>
      </c>
      <c r="I52" s="64" t="s">
        <v>703</v>
      </c>
      <c r="J52" s="65">
        <v>686.34</v>
      </c>
      <c r="K52" s="65" t="s">
        <v>703</v>
      </c>
      <c r="L52" s="65" t="s">
        <v>703</v>
      </c>
      <c r="M52" s="66" t="s">
        <v>703</v>
      </c>
      <c r="N52" s="67" t="s">
        <v>703</v>
      </c>
      <c r="O52" s="67" t="s">
        <v>703</v>
      </c>
      <c r="P52" s="67" t="s">
        <v>703</v>
      </c>
      <c r="Q52" s="252"/>
    </row>
    <row r="53" spans="1:17" x14ac:dyDescent="0.2">
      <c r="A53" s="221">
        <v>843</v>
      </c>
      <c r="B53" s="101">
        <v>843</v>
      </c>
      <c r="C53" s="222">
        <v>1800054244570</v>
      </c>
      <c r="D53" s="223">
        <v>643</v>
      </c>
      <c r="E53" s="101">
        <v>643</v>
      </c>
      <c r="F53" s="222">
        <v>1800054244598</v>
      </c>
      <c r="G53" s="60" t="s">
        <v>827</v>
      </c>
      <c r="H53" s="224" t="s">
        <v>1604</v>
      </c>
      <c r="I53" s="64" t="s">
        <v>703</v>
      </c>
      <c r="J53" s="65">
        <v>1006.17</v>
      </c>
      <c r="K53" s="65" t="s">
        <v>703</v>
      </c>
      <c r="L53" s="65" t="s">
        <v>703</v>
      </c>
      <c r="M53" s="66" t="s">
        <v>703</v>
      </c>
      <c r="N53" s="67">
        <v>19921.64</v>
      </c>
      <c r="O53" s="67">
        <v>0.05</v>
      </c>
      <c r="P53" s="67">
        <v>0.05</v>
      </c>
      <c r="Q53" s="252"/>
    </row>
    <row r="54" spans="1:17" x14ac:dyDescent="0.2">
      <c r="A54" s="221">
        <v>844</v>
      </c>
      <c r="B54" s="101">
        <v>844</v>
      </c>
      <c r="C54" s="222">
        <v>1800054451603</v>
      </c>
      <c r="D54" s="223" t="s">
        <v>946</v>
      </c>
      <c r="E54" s="101" t="s">
        <v>946</v>
      </c>
      <c r="F54" s="222" t="s">
        <v>946</v>
      </c>
      <c r="G54" s="60" t="s">
        <v>828</v>
      </c>
      <c r="H54" s="224" t="s">
        <v>1604</v>
      </c>
      <c r="I54" s="64" t="s">
        <v>703</v>
      </c>
      <c r="J54" s="65">
        <v>384.43</v>
      </c>
      <c r="K54" s="65">
        <v>0.81</v>
      </c>
      <c r="L54" s="65">
        <v>0.81</v>
      </c>
      <c r="M54" s="66" t="s">
        <v>703</v>
      </c>
      <c r="N54" s="67" t="s">
        <v>703</v>
      </c>
      <c r="O54" s="67" t="s">
        <v>703</v>
      </c>
      <c r="P54" s="67" t="s">
        <v>703</v>
      </c>
      <c r="Q54" s="252"/>
    </row>
    <row r="55" spans="1:17" x14ac:dyDescent="0.2">
      <c r="A55" s="221">
        <v>845</v>
      </c>
      <c r="B55" s="101">
        <v>845</v>
      </c>
      <c r="C55" s="222">
        <v>1800054498470</v>
      </c>
      <c r="D55" s="223">
        <v>645</v>
      </c>
      <c r="E55" s="101">
        <v>645</v>
      </c>
      <c r="F55" s="222">
        <v>1800054498480</v>
      </c>
      <c r="G55" s="60" t="s">
        <v>829</v>
      </c>
      <c r="H55" s="224" t="s">
        <v>1604</v>
      </c>
      <c r="I55" s="64" t="s">
        <v>703</v>
      </c>
      <c r="J55" s="65">
        <v>3748.3</v>
      </c>
      <c r="K55" s="65">
        <v>0.95</v>
      </c>
      <c r="L55" s="65">
        <v>0.95</v>
      </c>
      <c r="M55" s="66" t="s">
        <v>703</v>
      </c>
      <c r="N55" s="67" t="s">
        <v>703</v>
      </c>
      <c r="O55" s="67" t="s">
        <v>703</v>
      </c>
      <c r="P55" s="67" t="s">
        <v>703</v>
      </c>
      <c r="Q55" s="252"/>
    </row>
    <row r="56" spans="1:17" x14ac:dyDescent="0.2">
      <c r="A56" s="221">
        <v>850</v>
      </c>
      <c r="B56" s="101">
        <v>850</v>
      </c>
      <c r="C56" s="222">
        <v>1800060251872</v>
      </c>
      <c r="D56" s="223">
        <v>650</v>
      </c>
      <c r="E56" s="101">
        <v>650</v>
      </c>
      <c r="F56" s="222">
        <v>1800060251881</v>
      </c>
      <c r="G56" s="60" t="s">
        <v>830</v>
      </c>
      <c r="H56" s="224" t="s">
        <v>1604</v>
      </c>
      <c r="I56" s="64" t="s">
        <v>703</v>
      </c>
      <c r="J56" s="65">
        <v>804.36</v>
      </c>
      <c r="K56" s="65" t="s">
        <v>703</v>
      </c>
      <c r="L56" s="65" t="s">
        <v>703</v>
      </c>
      <c r="M56" s="66" t="s">
        <v>703</v>
      </c>
      <c r="N56" s="67">
        <v>18023.88</v>
      </c>
      <c r="O56" s="67">
        <v>0.05</v>
      </c>
      <c r="P56" s="67">
        <v>0.05</v>
      </c>
      <c r="Q56" s="252"/>
    </row>
    <row r="57" spans="1:17" x14ac:dyDescent="0.2">
      <c r="A57" s="221">
        <v>851</v>
      </c>
      <c r="B57" s="101">
        <v>851</v>
      </c>
      <c r="C57" s="222">
        <v>1800035140431</v>
      </c>
      <c r="D57" s="223" t="s">
        <v>1604</v>
      </c>
      <c r="E57" s="101" t="s">
        <v>1604</v>
      </c>
      <c r="F57" s="222" t="s">
        <v>1604</v>
      </c>
      <c r="G57" s="60" t="s">
        <v>831</v>
      </c>
      <c r="H57" s="224">
        <v>3</v>
      </c>
      <c r="I57" s="64" t="s">
        <v>703</v>
      </c>
      <c r="J57" s="65">
        <v>32029.82</v>
      </c>
      <c r="K57" s="65">
        <v>2.65</v>
      </c>
      <c r="L57" s="65">
        <v>2.65</v>
      </c>
      <c r="M57" s="66" t="s">
        <v>1604</v>
      </c>
      <c r="N57" s="67" t="s">
        <v>1604</v>
      </c>
      <c r="O57" s="67" t="s">
        <v>1604</v>
      </c>
      <c r="P57" s="67" t="s">
        <v>1604</v>
      </c>
      <c r="Q57" s="252"/>
    </row>
    <row r="58" spans="1:17" x14ac:dyDescent="0.2">
      <c r="A58" s="221">
        <v>852</v>
      </c>
      <c r="B58" s="101">
        <v>852</v>
      </c>
      <c r="C58" s="222">
        <v>1800060642702</v>
      </c>
      <c r="D58" s="223">
        <v>696</v>
      </c>
      <c r="E58" s="101">
        <v>696</v>
      </c>
      <c r="F58" s="222">
        <v>1800060642711</v>
      </c>
      <c r="G58" s="60" t="s">
        <v>832</v>
      </c>
      <c r="H58" s="224" t="s">
        <v>1604</v>
      </c>
      <c r="I58" s="64" t="s">
        <v>703</v>
      </c>
      <c r="J58" s="65">
        <v>197.9</v>
      </c>
      <c r="K58" s="65">
        <v>0.94</v>
      </c>
      <c r="L58" s="65">
        <v>0.94</v>
      </c>
      <c r="M58" s="66" t="s">
        <v>703</v>
      </c>
      <c r="N58" s="67">
        <v>24129.37</v>
      </c>
      <c r="O58" s="67">
        <v>0.05</v>
      </c>
      <c r="P58" s="67">
        <v>0.05</v>
      </c>
      <c r="Q58" s="252"/>
    </row>
    <row r="59" spans="1:17" x14ac:dyDescent="0.2">
      <c r="A59" s="221">
        <v>853</v>
      </c>
      <c r="B59" s="101">
        <v>853</v>
      </c>
      <c r="C59" s="222">
        <v>1800035234188</v>
      </c>
      <c r="D59" s="223" t="s">
        <v>1604</v>
      </c>
      <c r="E59" s="101" t="s">
        <v>1604</v>
      </c>
      <c r="F59" s="222" t="s">
        <v>1604</v>
      </c>
      <c r="G59" s="60" t="s">
        <v>833</v>
      </c>
      <c r="H59" s="224">
        <v>2</v>
      </c>
      <c r="I59" s="64" t="s">
        <v>703</v>
      </c>
      <c r="J59" s="65">
        <v>30609.159999999996</v>
      </c>
      <c r="K59" s="65">
        <v>1.88</v>
      </c>
      <c r="L59" s="65">
        <v>1.88</v>
      </c>
      <c r="M59" s="66" t="s">
        <v>1604</v>
      </c>
      <c r="N59" s="67" t="s">
        <v>1604</v>
      </c>
      <c r="O59" s="67" t="s">
        <v>1604</v>
      </c>
      <c r="P59" s="67" t="s">
        <v>1604</v>
      </c>
      <c r="Q59" s="252"/>
    </row>
    <row r="60" spans="1:17" x14ac:dyDescent="0.2">
      <c r="A60" s="221">
        <v>854</v>
      </c>
      <c r="B60" s="101">
        <v>854</v>
      </c>
      <c r="C60" s="222">
        <v>1800035261359</v>
      </c>
      <c r="D60" s="223">
        <v>654</v>
      </c>
      <c r="E60" s="101">
        <v>654</v>
      </c>
      <c r="F60" s="222">
        <v>1800053946507</v>
      </c>
      <c r="G60" s="60" t="s">
        <v>834</v>
      </c>
      <c r="H60" s="224">
        <v>4</v>
      </c>
      <c r="I60" s="64" t="s">
        <v>703</v>
      </c>
      <c r="J60" s="65">
        <v>23397.55</v>
      </c>
      <c r="K60" s="65">
        <v>2.75</v>
      </c>
      <c r="L60" s="65">
        <v>2.75</v>
      </c>
      <c r="M60" s="66" t="s">
        <v>703</v>
      </c>
      <c r="N60" s="67">
        <v>771.95</v>
      </c>
      <c r="O60" s="67">
        <v>0.05</v>
      </c>
      <c r="P60" s="67">
        <v>0.05</v>
      </c>
      <c r="Q60" s="253" t="s">
        <v>1612</v>
      </c>
    </row>
    <row r="61" spans="1:17" x14ac:dyDescent="0.2">
      <c r="A61" s="221">
        <v>855</v>
      </c>
      <c r="B61" s="101">
        <v>855</v>
      </c>
      <c r="C61" s="222">
        <v>1800060241304</v>
      </c>
      <c r="D61" s="223">
        <v>655</v>
      </c>
      <c r="E61" s="101">
        <v>655</v>
      </c>
      <c r="F61" s="222">
        <v>1800060241313</v>
      </c>
      <c r="G61" s="60" t="s">
        <v>835</v>
      </c>
      <c r="H61" s="224">
        <v>1</v>
      </c>
      <c r="I61" s="64" t="s">
        <v>703</v>
      </c>
      <c r="J61" s="65">
        <v>2019.6</v>
      </c>
      <c r="K61" s="65">
        <v>1.08</v>
      </c>
      <c r="L61" s="65">
        <v>1.08</v>
      </c>
      <c r="M61" s="66" t="s">
        <v>703</v>
      </c>
      <c r="N61" s="67">
        <v>1117.51</v>
      </c>
      <c r="O61" s="67">
        <v>0.05</v>
      </c>
      <c r="P61" s="67">
        <v>0.05</v>
      </c>
      <c r="Q61" s="252"/>
    </row>
    <row r="62" spans="1:17" x14ac:dyDescent="0.2">
      <c r="A62" s="221">
        <v>856</v>
      </c>
      <c r="B62" s="101">
        <v>856</v>
      </c>
      <c r="C62" s="222">
        <v>1800035239460</v>
      </c>
      <c r="D62" s="223" t="s">
        <v>1604</v>
      </c>
      <c r="E62" s="101" t="s">
        <v>1604</v>
      </c>
      <c r="F62" s="222" t="s">
        <v>1604</v>
      </c>
      <c r="G62" s="60" t="s">
        <v>836</v>
      </c>
      <c r="H62" s="224">
        <v>2</v>
      </c>
      <c r="I62" s="64" t="s">
        <v>703</v>
      </c>
      <c r="J62" s="65">
        <v>38546.239999999998</v>
      </c>
      <c r="K62" s="65">
        <v>0.8</v>
      </c>
      <c r="L62" s="65">
        <v>0.8</v>
      </c>
      <c r="M62" s="66" t="s">
        <v>1604</v>
      </c>
      <c r="N62" s="67" t="s">
        <v>1604</v>
      </c>
      <c r="O62" s="67" t="s">
        <v>1604</v>
      </c>
      <c r="P62" s="67" t="s">
        <v>1604</v>
      </c>
      <c r="Q62" s="252"/>
    </row>
    <row r="63" spans="1:17" x14ac:dyDescent="0.2">
      <c r="A63" s="221">
        <v>858</v>
      </c>
      <c r="B63" s="101">
        <v>858</v>
      </c>
      <c r="C63" s="222">
        <v>1800035327257</v>
      </c>
      <c r="D63" s="223" t="s">
        <v>1604</v>
      </c>
      <c r="E63" s="101" t="s">
        <v>1604</v>
      </c>
      <c r="F63" s="222" t="s">
        <v>1604</v>
      </c>
      <c r="G63" s="60" t="s">
        <v>837</v>
      </c>
      <c r="H63" s="224">
        <v>1</v>
      </c>
      <c r="I63" s="64" t="s">
        <v>703</v>
      </c>
      <c r="J63" s="65">
        <v>2830.01</v>
      </c>
      <c r="K63" s="65">
        <v>2.4300000000000002</v>
      </c>
      <c r="L63" s="65">
        <v>2.4300000000000002</v>
      </c>
      <c r="M63" s="66" t="s">
        <v>1604</v>
      </c>
      <c r="N63" s="67" t="s">
        <v>1604</v>
      </c>
      <c r="O63" s="67" t="s">
        <v>1604</v>
      </c>
      <c r="P63" s="67" t="s">
        <v>1604</v>
      </c>
      <c r="Q63" s="252"/>
    </row>
    <row r="64" spans="1:17" x14ac:dyDescent="0.2">
      <c r="A64" s="221">
        <v>860</v>
      </c>
      <c r="B64" s="101">
        <v>860</v>
      </c>
      <c r="C64" s="222">
        <v>1800060852030</v>
      </c>
      <c r="D64" s="223">
        <v>666</v>
      </c>
      <c r="E64" s="101">
        <v>666</v>
      </c>
      <c r="F64" s="222">
        <v>1800060852049</v>
      </c>
      <c r="G64" s="60" t="s">
        <v>838</v>
      </c>
      <c r="H64" s="224" t="s">
        <v>1604</v>
      </c>
      <c r="I64" s="64" t="s">
        <v>703</v>
      </c>
      <c r="J64" s="65">
        <v>19.87</v>
      </c>
      <c r="K64" s="65">
        <v>0.8</v>
      </c>
      <c r="L64" s="65">
        <v>0.8</v>
      </c>
      <c r="M64" s="66" t="s">
        <v>703</v>
      </c>
      <c r="N64" s="67">
        <v>4508.7700000000004</v>
      </c>
      <c r="O64" s="67">
        <v>0.05</v>
      </c>
      <c r="P64" s="67">
        <v>0.05</v>
      </c>
      <c r="Q64" s="252"/>
    </row>
    <row r="65" spans="1:17" x14ac:dyDescent="0.2">
      <c r="A65" s="221">
        <v>861</v>
      </c>
      <c r="B65" s="101">
        <v>861</v>
      </c>
      <c r="C65" s="222">
        <v>1800035324780</v>
      </c>
      <c r="D65" s="223" t="s">
        <v>1604</v>
      </c>
      <c r="E65" s="101" t="s">
        <v>1604</v>
      </c>
      <c r="F65" s="222" t="s">
        <v>1604</v>
      </c>
      <c r="G65" s="60" t="s">
        <v>839</v>
      </c>
      <c r="H65" s="224">
        <v>1</v>
      </c>
      <c r="I65" s="64" t="s">
        <v>703</v>
      </c>
      <c r="J65" s="65">
        <v>3497.47</v>
      </c>
      <c r="K65" s="65">
        <v>1.49</v>
      </c>
      <c r="L65" s="65">
        <v>1.49</v>
      </c>
      <c r="M65" s="66" t="s">
        <v>1604</v>
      </c>
      <c r="N65" s="67" t="s">
        <v>1604</v>
      </c>
      <c r="O65" s="67" t="s">
        <v>1604</v>
      </c>
      <c r="P65" s="67" t="s">
        <v>1604</v>
      </c>
      <c r="Q65" s="252"/>
    </row>
    <row r="66" spans="1:17" x14ac:dyDescent="0.2">
      <c r="A66" s="221">
        <v>862</v>
      </c>
      <c r="B66" s="101">
        <v>862</v>
      </c>
      <c r="C66" s="222">
        <v>1800035317453</v>
      </c>
      <c r="D66" s="223" t="s">
        <v>1604</v>
      </c>
      <c r="E66" s="101" t="s">
        <v>1604</v>
      </c>
      <c r="F66" s="222" t="s">
        <v>1604</v>
      </c>
      <c r="G66" s="60" t="s">
        <v>840</v>
      </c>
      <c r="H66" s="224">
        <v>3</v>
      </c>
      <c r="I66" s="64" t="s">
        <v>703</v>
      </c>
      <c r="J66" s="65">
        <v>95023.37</v>
      </c>
      <c r="K66" s="65">
        <v>2.63</v>
      </c>
      <c r="L66" s="65">
        <v>2.63</v>
      </c>
      <c r="M66" s="66" t="s">
        <v>1604</v>
      </c>
      <c r="N66" s="67" t="s">
        <v>1604</v>
      </c>
      <c r="O66" s="67" t="s">
        <v>1604</v>
      </c>
      <c r="P66" s="67" t="s">
        <v>1604</v>
      </c>
      <c r="Q66" s="252"/>
    </row>
    <row r="67" spans="1:17" x14ac:dyDescent="0.2">
      <c r="A67" s="221">
        <v>863</v>
      </c>
      <c r="B67" s="101">
        <v>863</v>
      </c>
      <c r="C67" s="222">
        <v>1800060207438</v>
      </c>
      <c r="D67" s="223">
        <v>663</v>
      </c>
      <c r="E67" s="101">
        <v>663</v>
      </c>
      <c r="F67" s="222">
        <v>1800060207447</v>
      </c>
      <c r="G67" s="60" t="s">
        <v>841</v>
      </c>
      <c r="H67" s="224">
        <v>1</v>
      </c>
      <c r="I67" s="64" t="s">
        <v>703</v>
      </c>
      <c r="J67" s="65">
        <v>2259.94</v>
      </c>
      <c r="K67" s="65">
        <v>1.05</v>
      </c>
      <c r="L67" s="65">
        <v>1.05</v>
      </c>
      <c r="M67" s="66" t="s">
        <v>703</v>
      </c>
      <c r="N67" s="67">
        <v>7822.94</v>
      </c>
      <c r="O67" s="67">
        <v>0.05</v>
      </c>
      <c r="P67" s="67">
        <v>0.05</v>
      </c>
      <c r="Q67" s="253" t="s">
        <v>1612</v>
      </c>
    </row>
    <row r="68" spans="1:17" x14ac:dyDescent="0.2">
      <c r="A68" s="221">
        <v>864</v>
      </c>
      <c r="B68" s="101">
        <v>864</v>
      </c>
      <c r="C68" s="222">
        <v>1800060709038</v>
      </c>
      <c r="D68" s="223">
        <v>698</v>
      </c>
      <c r="E68" s="101">
        <v>698</v>
      </c>
      <c r="F68" s="222">
        <v>1800060709047</v>
      </c>
      <c r="G68" s="60" t="s">
        <v>842</v>
      </c>
      <c r="H68" s="224" t="s">
        <v>1604</v>
      </c>
      <c r="I68" s="64" t="s">
        <v>703</v>
      </c>
      <c r="J68" s="65">
        <v>65.790000000000006</v>
      </c>
      <c r="K68" s="65">
        <v>2.0699999999999998</v>
      </c>
      <c r="L68" s="65">
        <v>2.0699999999999998</v>
      </c>
      <c r="M68" s="66" t="s">
        <v>703</v>
      </c>
      <c r="N68" s="67">
        <v>7228.12</v>
      </c>
      <c r="O68" s="67">
        <v>0.05</v>
      </c>
      <c r="P68" s="67">
        <v>0.05</v>
      </c>
      <c r="Q68" s="252"/>
    </row>
    <row r="69" spans="1:17" x14ac:dyDescent="0.2">
      <c r="A69" s="221">
        <v>865</v>
      </c>
      <c r="B69" s="101">
        <v>865</v>
      </c>
      <c r="C69" s="222">
        <v>1800060877284</v>
      </c>
      <c r="D69" s="223">
        <v>670</v>
      </c>
      <c r="E69" s="101">
        <v>670</v>
      </c>
      <c r="F69" s="222">
        <v>1800060877293</v>
      </c>
      <c r="G69" s="60" t="s">
        <v>843</v>
      </c>
      <c r="H69" s="224" t="s">
        <v>1604</v>
      </c>
      <c r="I69" s="64" t="s">
        <v>703</v>
      </c>
      <c r="J69" s="65">
        <v>218.97</v>
      </c>
      <c r="K69" s="65">
        <v>1.86</v>
      </c>
      <c r="L69" s="65">
        <v>1.86</v>
      </c>
      <c r="M69" s="66" t="s">
        <v>703</v>
      </c>
      <c r="N69" s="67">
        <v>11523.91</v>
      </c>
      <c r="O69" s="67">
        <v>0.05</v>
      </c>
      <c r="P69" s="67">
        <v>0.05</v>
      </c>
      <c r="Q69" s="252"/>
    </row>
    <row r="70" spans="1:17" x14ac:dyDescent="0.2">
      <c r="A70" s="221">
        <v>867</v>
      </c>
      <c r="B70" s="101">
        <v>867</v>
      </c>
      <c r="C70" s="222">
        <v>1800035325436</v>
      </c>
      <c r="D70" s="223" t="s">
        <v>1604</v>
      </c>
      <c r="E70" s="101" t="s">
        <v>1604</v>
      </c>
      <c r="F70" s="222" t="s">
        <v>1604</v>
      </c>
      <c r="G70" s="60" t="s">
        <v>844</v>
      </c>
      <c r="H70" s="224">
        <v>4</v>
      </c>
      <c r="I70" s="64" t="s">
        <v>703</v>
      </c>
      <c r="J70" s="65">
        <v>37572.61</v>
      </c>
      <c r="K70" s="65">
        <v>1.87</v>
      </c>
      <c r="L70" s="65">
        <v>1.87</v>
      </c>
      <c r="M70" s="66" t="s">
        <v>1604</v>
      </c>
      <c r="N70" s="67" t="s">
        <v>1604</v>
      </c>
      <c r="O70" s="67" t="s">
        <v>1604</v>
      </c>
      <c r="P70" s="67" t="s">
        <v>1604</v>
      </c>
      <c r="Q70" s="252"/>
    </row>
    <row r="71" spans="1:17" x14ac:dyDescent="0.2">
      <c r="A71" s="221">
        <v>868</v>
      </c>
      <c r="B71" s="101">
        <v>868</v>
      </c>
      <c r="C71" s="222">
        <v>1800060809025</v>
      </c>
      <c r="D71" s="223">
        <v>664</v>
      </c>
      <c r="E71" s="101">
        <v>664</v>
      </c>
      <c r="F71" s="222">
        <v>1800060809034</v>
      </c>
      <c r="G71" s="60" t="s">
        <v>845</v>
      </c>
      <c r="H71" s="224" t="s">
        <v>1604</v>
      </c>
      <c r="I71" s="64" t="s">
        <v>703</v>
      </c>
      <c r="J71" s="65">
        <v>48.92</v>
      </c>
      <c r="K71" s="65">
        <v>1.1000000000000001</v>
      </c>
      <c r="L71" s="65">
        <v>1.1000000000000001</v>
      </c>
      <c r="M71" s="66" t="s">
        <v>703</v>
      </c>
      <c r="N71" s="67">
        <v>4193.57</v>
      </c>
      <c r="O71" s="67">
        <v>0.05</v>
      </c>
      <c r="P71" s="67">
        <v>0.05</v>
      </c>
      <c r="Q71" s="252"/>
    </row>
    <row r="72" spans="1:17" x14ac:dyDescent="0.2">
      <c r="A72" s="221">
        <v>887</v>
      </c>
      <c r="B72" s="101">
        <v>887</v>
      </c>
      <c r="C72" s="222">
        <v>1800060749661</v>
      </c>
      <c r="D72" s="223">
        <v>706</v>
      </c>
      <c r="E72" s="101">
        <v>706</v>
      </c>
      <c r="F72" s="222">
        <v>1800060749670</v>
      </c>
      <c r="G72" s="60" t="s">
        <v>846</v>
      </c>
      <c r="H72" s="224" t="s">
        <v>1604</v>
      </c>
      <c r="I72" s="64" t="s">
        <v>703</v>
      </c>
      <c r="J72" s="65">
        <v>1029.01</v>
      </c>
      <c r="K72" s="65">
        <v>1.06</v>
      </c>
      <c r="L72" s="65">
        <v>1.06</v>
      </c>
      <c r="M72" s="66" t="s">
        <v>703</v>
      </c>
      <c r="N72" s="67">
        <v>4352.58</v>
      </c>
      <c r="O72" s="67">
        <v>0.05</v>
      </c>
      <c r="P72" s="67">
        <v>0.05</v>
      </c>
      <c r="Q72" s="252"/>
    </row>
    <row r="73" spans="1:17" x14ac:dyDescent="0.2">
      <c r="A73" s="221">
        <v>873</v>
      </c>
      <c r="B73" s="101">
        <v>873</v>
      </c>
      <c r="C73" s="222">
        <v>1800060450481</v>
      </c>
      <c r="D73" s="223">
        <v>673</v>
      </c>
      <c r="E73" s="101">
        <v>673</v>
      </c>
      <c r="F73" s="222">
        <v>1800060450490</v>
      </c>
      <c r="G73" s="60" t="s">
        <v>847</v>
      </c>
      <c r="H73" s="224" t="s">
        <v>1604</v>
      </c>
      <c r="I73" s="64" t="s">
        <v>703</v>
      </c>
      <c r="J73" s="65">
        <v>190.02</v>
      </c>
      <c r="K73" s="65">
        <v>0.82</v>
      </c>
      <c r="L73" s="65">
        <v>0.82</v>
      </c>
      <c r="M73" s="66" t="s">
        <v>703</v>
      </c>
      <c r="N73" s="67">
        <v>13080.15</v>
      </c>
      <c r="O73" s="67">
        <v>0.05</v>
      </c>
      <c r="P73" s="67">
        <v>0.05</v>
      </c>
      <c r="Q73" s="252"/>
    </row>
    <row r="74" spans="1:17" x14ac:dyDescent="0.2">
      <c r="A74" s="221">
        <v>874</v>
      </c>
      <c r="B74" s="101">
        <v>874</v>
      </c>
      <c r="C74" s="222">
        <v>1800060441380</v>
      </c>
      <c r="D74" s="223">
        <v>674</v>
      </c>
      <c r="E74" s="101">
        <v>674</v>
      </c>
      <c r="F74" s="222">
        <v>1800060441399</v>
      </c>
      <c r="G74" s="60" t="s">
        <v>848</v>
      </c>
      <c r="H74" s="224" t="s">
        <v>1604</v>
      </c>
      <c r="I74" s="64" t="s">
        <v>703</v>
      </c>
      <c r="J74" s="65">
        <v>336.51</v>
      </c>
      <c r="K74" s="65">
        <v>1.04</v>
      </c>
      <c r="L74" s="65">
        <v>1.04</v>
      </c>
      <c r="M74" s="66" t="s">
        <v>703</v>
      </c>
      <c r="N74" s="67">
        <v>13035.54</v>
      </c>
      <c r="O74" s="67">
        <v>0.05</v>
      </c>
      <c r="P74" s="67">
        <v>0.05</v>
      </c>
      <c r="Q74" s="252"/>
    </row>
    <row r="75" spans="1:17" x14ac:dyDescent="0.2">
      <c r="A75" s="221">
        <v>875</v>
      </c>
      <c r="B75" s="101">
        <v>875</v>
      </c>
      <c r="C75" s="222">
        <v>1800060450524</v>
      </c>
      <c r="D75" s="223">
        <v>675</v>
      </c>
      <c r="E75" s="101">
        <v>675</v>
      </c>
      <c r="F75" s="222">
        <v>1800060450533</v>
      </c>
      <c r="G75" s="60" t="s">
        <v>849</v>
      </c>
      <c r="H75" s="224">
        <v>1</v>
      </c>
      <c r="I75" s="64" t="s">
        <v>703</v>
      </c>
      <c r="J75" s="65">
        <v>2154.84</v>
      </c>
      <c r="K75" s="65">
        <v>1.0900000000000001</v>
      </c>
      <c r="L75" s="65">
        <v>1.0900000000000001</v>
      </c>
      <c r="M75" s="66" t="s">
        <v>703</v>
      </c>
      <c r="N75" s="67">
        <v>7752.82</v>
      </c>
      <c r="O75" s="67">
        <v>0.05</v>
      </c>
      <c r="P75" s="67">
        <v>0.05</v>
      </c>
      <c r="Q75" s="252"/>
    </row>
    <row r="76" spans="1:17" x14ac:dyDescent="0.2">
      <c r="A76" s="221">
        <v>876</v>
      </c>
      <c r="B76" s="101">
        <v>876</v>
      </c>
      <c r="C76" s="222">
        <v>1800060450542</v>
      </c>
      <c r="D76" s="223">
        <v>676</v>
      </c>
      <c r="E76" s="101">
        <v>676</v>
      </c>
      <c r="F76" s="222">
        <v>1800060450551</v>
      </c>
      <c r="G76" s="60" t="s">
        <v>850</v>
      </c>
      <c r="H76" s="224">
        <v>1</v>
      </c>
      <c r="I76" s="64" t="s">
        <v>703</v>
      </c>
      <c r="J76" s="65">
        <v>2154.84</v>
      </c>
      <c r="K76" s="65">
        <v>1.0900000000000001</v>
      </c>
      <c r="L76" s="65">
        <v>1.0900000000000001</v>
      </c>
      <c r="M76" s="66" t="s">
        <v>703</v>
      </c>
      <c r="N76" s="67">
        <v>7752.82</v>
      </c>
      <c r="O76" s="67">
        <v>0.05</v>
      </c>
      <c r="P76" s="67">
        <v>0.05</v>
      </c>
      <c r="Q76" s="252"/>
    </row>
    <row r="77" spans="1:17" x14ac:dyDescent="0.2">
      <c r="A77" s="221">
        <v>877</v>
      </c>
      <c r="B77" s="101">
        <v>877</v>
      </c>
      <c r="C77" s="222">
        <v>1800060450506</v>
      </c>
      <c r="D77" s="223">
        <v>677</v>
      </c>
      <c r="E77" s="101">
        <v>677</v>
      </c>
      <c r="F77" s="222">
        <v>1800060450515</v>
      </c>
      <c r="G77" s="60" t="s">
        <v>851</v>
      </c>
      <c r="H77" s="224">
        <v>1</v>
      </c>
      <c r="I77" s="64" t="s">
        <v>703</v>
      </c>
      <c r="J77" s="65">
        <v>2169.9899999999998</v>
      </c>
      <c r="K77" s="65">
        <v>0.84</v>
      </c>
      <c r="L77" s="65">
        <v>0.84</v>
      </c>
      <c r="M77" s="66" t="s">
        <v>703</v>
      </c>
      <c r="N77" s="67">
        <v>4684.3900000000003</v>
      </c>
      <c r="O77" s="67">
        <v>0.05</v>
      </c>
      <c r="P77" s="67">
        <v>0.05</v>
      </c>
      <c r="Q77" s="252"/>
    </row>
    <row r="78" spans="1:17" x14ac:dyDescent="0.2">
      <c r="A78" s="221">
        <v>878</v>
      </c>
      <c r="B78" s="101">
        <v>878</v>
      </c>
      <c r="C78" s="222">
        <v>1800060445640</v>
      </c>
      <c r="D78" s="223">
        <v>678</v>
      </c>
      <c r="E78" s="101">
        <v>678</v>
      </c>
      <c r="F78" s="222">
        <v>1800060445659</v>
      </c>
      <c r="G78" s="60" t="s">
        <v>852</v>
      </c>
      <c r="H78" s="224">
        <v>1</v>
      </c>
      <c r="I78" s="64" t="s">
        <v>703</v>
      </c>
      <c r="J78" s="65">
        <v>2470.48</v>
      </c>
      <c r="K78" s="65">
        <v>0.89</v>
      </c>
      <c r="L78" s="65">
        <v>0.89</v>
      </c>
      <c r="M78" s="66" t="s">
        <v>703</v>
      </c>
      <c r="N78" s="67">
        <v>23091.96</v>
      </c>
      <c r="O78" s="67">
        <v>0.05</v>
      </c>
      <c r="P78" s="67">
        <v>0.05</v>
      </c>
      <c r="Q78" s="253" t="s">
        <v>1612</v>
      </c>
    </row>
    <row r="79" spans="1:17" x14ac:dyDescent="0.2">
      <c r="A79" s="221">
        <v>879</v>
      </c>
      <c r="B79" s="101">
        <v>879</v>
      </c>
      <c r="C79" s="222">
        <v>1800060845812</v>
      </c>
      <c r="D79" s="223">
        <v>680</v>
      </c>
      <c r="E79" s="101">
        <v>680</v>
      </c>
      <c r="F79" s="222">
        <v>1800060845821</v>
      </c>
      <c r="G79" s="60" t="s">
        <v>853</v>
      </c>
      <c r="H79" s="224" t="s">
        <v>1604</v>
      </c>
      <c r="I79" s="64" t="s">
        <v>703</v>
      </c>
      <c r="J79" s="65">
        <v>270.04000000000002</v>
      </c>
      <c r="K79" s="65">
        <v>1.0900000000000001</v>
      </c>
      <c r="L79" s="65">
        <v>1.0900000000000001</v>
      </c>
      <c r="M79" s="66" t="s">
        <v>703</v>
      </c>
      <c r="N79" s="67">
        <v>13994.22</v>
      </c>
      <c r="O79" s="67">
        <v>0.05</v>
      </c>
      <c r="P79" s="67">
        <v>0.05</v>
      </c>
      <c r="Q79" s="252"/>
    </row>
    <row r="80" spans="1:17" x14ac:dyDescent="0.2">
      <c r="A80" s="221">
        <v>880</v>
      </c>
      <c r="B80" s="101">
        <v>880</v>
      </c>
      <c r="C80" s="222">
        <v>1800060673222</v>
      </c>
      <c r="D80" s="223">
        <v>701</v>
      </c>
      <c r="E80" s="101">
        <v>701</v>
      </c>
      <c r="F80" s="222">
        <v>1800060673231</v>
      </c>
      <c r="G80" s="60" t="s">
        <v>854</v>
      </c>
      <c r="H80" s="224" t="s">
        <v>1604</v>
      </c>
      <c r="I80" s="64" t="s">
        <v>703</v>
      </c>
      <c r="J80" s="65">
        <v>139.30000000000001</v>
      </c>
      <c r="K80" s="65">
        <v>1.98</v>
      </c>
      <c r="L80" s="65">
        <v>1.98</v>
      </c>
      <c r="M80" s="66" t="s">
        <v>703</v>
      </c>
      <c r="N80" s="67">
        <v>10568.59</v>
      </c>
      <c r="O80" s="67">
        <v>0.05</v>
      </c>
      <c r="P80" s="67">
        <v>0.05</v>
      </c>
      <c r="Q80" s="252"/>
    </row>
    <row r="81" spans="1:17" x14ac:dyDescent="0.2">
      <c r="A81" s="221">
        <v>881</v>
      </c>
      <c r="B81" s="101">
        <v>881</v>
      </c>
      <c r="C81" s="222">
        <v>1800060740288</v>
      </c>
      <c r="D81" s="223">
        <v>702</v>
      </c>
      <c r="E81" s="101">
        <v>702</v>
      </c>
      <c r="F81" s="222">
        <v>1800060740297</v>
      </c>
      <c r="G81" s="60" t="s">
        <v>855</v>
      </c>
      <c r="H81" s="224" t="s">
        <v>1604</v>
      </c>
      <c r="I81" s="64" t="s">
        <v>703</v>
      </c>
      <c r="J81" s="65">
        <v>465.04</v>
      </c>
      <c r="K81" s="65">
        <v>0.81</v>
      </c>
      <c r="L81" s="65">
        <v>0.81</v>
      </c>
      <c r="M81" s="66" t="s">
        <v>703</v>
      </c>
      <c r="N81" s="67">
        <v>27809.21</v>
      </c>
      <c r="O81" s="67">
        <v>0.05</v>
      </c>
      <c r="P81" s="67">
        <v>0.05</v>
      </c>
      <c r="Q81" s="252"/>
    </row>
    <row r="82" spans="1:17" x14ac:dyDescent="0.2">
      <c r="A82" s="221">
        <v>882</v>
      </c>
      <c r="B82" s="101">
        <v>882</v>
      </c>
      <c r="C82" s="222">
        <v>1800060769738</v>
      </c>
      <c r="D82" s="223">
        <v>687</v>
      </c>
      <c r="E82" s="101">
        <v>687</v>
      </c>
      <c r="F82" s="222">
        <v>1800060769747</v>
      </c>
      <c r="G82" s="60" t="s">
        <v>856</v>
      </c>
      <c r="H82" s="224" t="s">
        <v>1604</v>
      </c>
      <c r="I82" s="64" t="s">
        <v>703</v>
      </c>
      <c r="J82" s="65">
        <v>55.7</v>
      </c>
      <c r="K82" s="65">
        <v>1.1399999999999999</v>
      </c>
      <c r="L82" s="65">
        <v>1.1399999999999999</v>
      </c>
      <c r="M82" s="66" t="s">
        <v>703</v>
      </c>
      <c r="N82" s="67">
        <v>3754.76</v>
      </c>
      <c r="O82" s="67">
        <v>0.05</v>
      </c>
      <c r="P82" s="67">
        <v>0.05</v>
      </c>
      <c r="Q82" s="252"/>
    </row>
    <row r="83" spans="1:17" x14ac:dyDescent="0.2">
      <c r="A83" s="221">
        <v>883</v>
      </c>
      <c r="B83" s="101">
        <v>883</v>
      </c>
      <c r="C83" s="222">
        <v>1800053647742</v>
      </c>
      <c r="D83" s="223">
        <v>636</v>
      </c>
      <c r="E83" s="101">
        <v>636</v>
      </c>
      <c r="F83" s="222">
        <v>1800053647751</v>
      </c>
      <c r="G83" s="60" t="s">
        <v>857</v>
      </c>
      <c r="H83" s="224" t="s">
        <v>1604</v>
      </c>
      <c r="I83" s="64" t="s">
        <v>703</v>
      </c>
      <c r="J83" s="65">
        <v>65.63</v>
      </c>
      <c r="K83" s="65">
        <v>0.99</v>
      </c>
      <c r="L83" s="65">
        <v>0.99</v>
      </c>
      <c r="M83" s="66" t="s">
        <v>703</v>
      </c>
      <c r="N83" s="67" t="s">
        <v>703</v>
      </c>
      <c r="O83" s="67" t="s">
        <v>703</v>
      </c>
      <c r="P83" s="67" t="s">
        <v>703</v>
      </c>
      <c r="Q83" s="252"/>
    </row>
    <row r="84" spans="1:17" x14ac:dyDescent="0.2">
      <c r="A84" s="221">
        <v>884</v>
      </c>
      <c r="B84" s="101">
        <v>884</v>
      </c>
      <c r="C84" s="222">
        <v>1800060683693</v>
      </c>
      <c r="D84" s="223">
        <v>679</v>
      </c>
      <c r="E84" s="101">
        <v>679</v>
      </c>
      <c r="F84" s="222">
        <v>1800060683709</v>
      </c>
      <c r="G84" s="60" t="s">
        <v>858</v>
      </c>
      <c r="H84" s="224" t="s">
        <v>1604</v>
      </c>
      <c r="I84" s="64" t="s">
        <v>703</v>
      </c>
      <c r="J84" s="65">
        <v>506.97</v>
      </c>
      <c r="K84" s="65">
        <v>0.8</v>
      </c>
      <c r="L84" s="65">
        <v>0.8</v>
      </c>
      <c r="M84" s="66" t="s">
        <v>703</v>
      </c>
      <c r="N84" s="67">
        <v>10228.06</v>
      </c>
      <c r="O84" s="67">
        <v>0.05</v>
      </c>
      <c r="P84" s="67">
        <v>0.05</v>
      </c>
      <c r="Q84" s="252"/>
    </row>
    <row r="85" spans="1:17" x14ac:dyDescent="0.2">
      <c r="A85" s="221">
        <v>888</v>
      </c>
      <c r="B85" s="101">
        <v>888</v>
      </c>
      <c r="C85" s="222">
        <v>1800060817230</v>
      </c>
      <c r="D85" s="223" t="s">
        <v>947</v>
      </c>
      <c r="E85" s="101" t="s">
        <v>947</v>
      </c>
      <c r="F85" s="222" t="s">
        <v>947</v>
      </c>
      <c r="G85" s="60" t="s">
        <v>859</v>
      </c>
      <c r="H85" s="224" t="s">
        <v>1604</v>
      </c>
      <c r="I85" s="64" t="s">
        <v>703</v>
      </c>
      <c r="J85" s="65">
        <v>98.04</v>
      </c>
      <c r="K85" s="65">
        <v>1.03</v>
      </c>
      <c r="L85" s="65">
        <v>1.03</v>
      </c>
      <c r="M85" s="66" t="s">
        <v>703</v>
      </c>
      <c r="N85" s="67">
        <v>12726.66</v>
      </c>
      <c r="O85" s="67">
        <v>0.05</v>
      </c>
      <c r="P85" s="67">
        <v>0.05</v>
      </c>
      <c r="Q85" s="252"/>
    </row>
    <row r="86" spans="1:17" x14ac:dyDescent="0.2">
      <c r="A86" s="221">
        <v>889</v>
      </c>
      <c r="B86" s="101">
        <v>889</v>
      </c>
      <c r="C86" s="222">
        <v>1800060819273</v>
      </c>
      <c r="D86" s="223">
        <v>708</v>
      </c>
      <c r="E86" s="101">
        <v>708</v>
      </c>
      <c r="F86" s="222">
        <v>1800060819282</v>
      </c>
      <c r="G86" s="60" t="s">
        <v>860</v>
      </c>
      <c r="H86" s="224" t="s">
        <v>1604</v>
      </c>
      <c r="I86" s="64" t="s">
        <v>703</v>
      </c>
      <c r="J86" s="65">
        <v>208.6</v>
      </c>
      <c r="K86" s="65">
        <v>0.91</v>
      </c>
      <c r="L86" s="65">
        <v>0.91</v>
      </c>
      <c r="M86" s="66" t="s">
        <v>703</v>
      </c>
      <c r="N86" s="67">
        <v>31508.74</v>
      </c>
      <c r="O86" s="67">
        <v>0.05</v>
      </c>
      <c r="P86" s="67">
        <v>0.05</v>
      </c>
      <c r="Q86" s="252"/>
    </row>
    <row r="87" spans="1:17" x14ac:dyDescent="0.2">
      <c r="A87" s="221">
        <v>891</v>
      </c>
      <c r="B87" s="101">
        <v>891</v>
      </c>
      <c r="C87" s="222">
        <v>1800060863723</v>
      </c>
      <c r="D87" s="223">
        <v>668</v>
      </c>
      <c r="E87" s="101">
        <v>668</v>
      </c>
      <c r="F87" s="222">
        <v>1800060863732</v>
      </c>
      <c r="G87" s="60" t="s">
        <v>861</v>
      </c>
      <c r="H87" s="224" t="s">
        <v>1604</v>
      </c>
      <c r="I87" s="64" t="s">
        <v>703</v>
      </c>
      <c r="J87" s="65">
        <v>51.21</v>
      </c>
      <c r="K87" s="65">
        <v>1.06</v>
      </c>
      <c r="L87" s="65">
        <v>1.06</v>
      </c>
      <c r="M87" s="66" t="s">
        <v>703</v>
      </c>
      <c r="N87" s="67">
        <v>9093.24</v>
      </c>
      <c r="O87" s="67">
        <v>0.05</v>
      </c>
      <c r="P87" s="67">
        <v>0.05</v>
      </c>
      <c r="Q87" s="252"/>
    </row>
    <row r="88" spans="1:17" x14ac:dyDescent="0.2">
      <c r="A88" s="221">
        <v>892</v>
      </c>
      <c r="B88" s="101">
        <v>892</v>
      </c>
      <c r="C88" s="222">
        <v>1800060872755</v>
      </c>
      <c r="D88" s="223">
        <v>669</v>
      </c>
      <c r="E88" s="101">
        <v>669</v>
      </c>
      <c r="F88" s="222">
        <v>1800060872764</v>
      </c>
      <c r="G88" s="60" t="s">
        <v>862</v>
      </c>
      <c r="H88" s="224" t="s">
        <v>1604</v>
      </c>
      <c r="I88" s="64" t="s">
        <v>703</v>
      </c>
      <c r="J88" s="65">
        <v>263.39</v>
      </c>
      <c r="K88" s="65">
        <v>0.83</v>
      </c>
      <c r="L88" s="65">
        <v>0.83</v>
      </c>
      <c r="M88" s="66" t="s">
        <v>703</v>
      </c>
      <c r="N88" s="67">
        <v>23761.49</v>
      </c>
      <c r="O88" s="67">
        <v>0.05</v>
      </c>
      <c r="P88" s="67">
        <v>0.05</v>
      </c>
      <c r="Q88" s="252"/>
    </row>
    <row r="89" spans="1:17" x14ac:dyDescent="0.2">
      <c r="A89" s="221" t="s">
        <v>923</v>
      </c>
      <c r="B89" s="101" t="s">
        <v>923</v>
      </c>
      <c r="C89" s="222" t="s">
        <v>923</v>
      </c>
      <c r="D89" s="223" t="s">
        <v>1604</v>
      </c>
      <c r="E89" s="101" t="s">
        <v>1604</v>
      </c>
      <c r="F89" s="222" t="s">
        <v>1604</v>
      </c>
      <c r="G89" s="60" t="s">
        <v>863</v>
      </c>
      <c r="H89" s="224">
        <v>2</v>
      </c>
      <c r="I89" s="64" t="s">
        <v>703</v>
      </c>
      <c r="J89" s="65">
        <v>11352.06</v>
      </c>
      <c r="K89" s="65">
        <v>0.81</v>
      </c>
      <c r="L89" s="65">
        <v>0.81</v>
      </c>
      <c r="M89" s="66" t="s">
        <v>1604</v>
      </c>
      <c r="N89" s="67" t="s">
        <v>1604</v>
      </c>
      <c r="O89" s="67" t="s">
        <v>1604</v>
      </c>
      <c r="P89" s="67" t="s">
        <v>1604</v>
      </c>
      <c r="Q89" s="252"/>
    </row>
    <row r="90" spans="1:17" x14ac:dyDescent="0.2">
      <c r="A90" s="221" t="s">
        <v>924</v>
      </c>
      <c r="B90" s="101" t="s">
        <v>924</v>
      </c>
      <c r="C90" s="222" t="s">
        <v>924</v>
      </c>
      <c r="D90" s="223" t="s">
        <v>1604</v>
      </c>
      <c r="E90" s="101" t="s">
        <v>1604</v>
      </c>
      <c r="F90" s="222" t="s">
        <v>1604</v>
      </c>
      <c r="G90" s="60" t="s">
        <v>864</v>
      </c>
      <c r="H90" s="224">
        <v>2</v>
      </c>
      <c r="I90" s="64" t="s">
        <v>703</v>
      </c>
      <c r="J90" s="65">
        <v>11352.06</v>
      </c>
      <c r="K90" s="65">
        <v>0.85</v>
      </c>
      <c r="L90" s="65">
        <v>0.85</v>
      </c>
      <c r="M90" s="66" t="s">
        <v>1604</v>
      </c>
      <c r="N90" s="67" t="s">
        <v>1604</v>
      </c>
      <c r="O90" s="67" t="s">
        <v>1604</v>
      </c>
      <c r="P90" s="67" t="s">
        <v>1604</v>
      </c>
      <c r="Q90" s="252"/>
    </row>
    <row r="91" spans="1:17" x14ac:dyDescent="0.2">
      <c r="A91" s="221" t="s">
        <v>925</v>
      </c>
      <c r="B91" s="101" t="s">
        <v>925</v>
      </c>
      <c r="C91" s="222" t="s">
        <v>925</v>
      </c>
      <c r="D91" s="223" t="s">
        <v>925</v>
      </c>
      <c r="E91" s="101" t="s">
        <v>925</v>
      </c>
      <c r="F91" s="222" t="s">
        <v>925</v>
      </c>
      <c r="G91" s="60" t="s">
        <v>865</v>
      </c>
      <c r="H91" s="224" t="s">
        <v>1604</v>
      </c>
      <c r="I91" s="64" t="s">
        <v>703</v>
      </c>
      <c r="J91" s="65">
        <v>3291.07</v>
      </c>
      <c r="K91" s="65">
        <v>0.85</v>
      </c>
      <c r="L91" s="65">
        <v>0.85</v>
      </c>
      <c r="M91" s="66" t="s">
        <v>703</v>
      </c>
      <c r="N91" s="67">
        <v>19028.96</v>
      </c>
      <c r="O91" s="67">
        <v>0.05</v>
      </c>
      <c r="P91" s="67">
        <v>0.05</v>
      </c>
      <c r="Q91" s="252"/>
    </row>
    <row r="92" spans="1:17" x14ac:dyDescent="0.2">
      <c r="A92" s="221" t="s">
        <v>926</v>
      </c>
      <c r="B92" s="101" t="s">
        <v>926</v>
      </c>
      <c r="C92" s="222" t="s">
        <v>926</v>
      </c>
      <c r="D92" s="223" t="s">
        <v>926</v>
      </c>
      <c r="E92" s="101" t="s">
        <v>926</v>
      </c>
      <c r="F92" s="222" t="s">
        <v>926</v>
      </c>
      <c r="G92" s="60" t="s">
        <v>866</v>
      </c>
      <c r="H92" s="224" t="s">
        <v>1604</v>
      </c>
      <c r="I92" s="64" t="s">
        <v>703</v>
      </c>
      <c r="J92" s="65">
        <v>210.34</v>
      </c>
      <c r="K92" s="65">
        <v>1.43</v>
      </c>
      <c r="L92" s="65">
        <v>1.43</v>
      </c>
      <c r="M92" s="66" t="s">
        <v>703</v>
      </c>
      <c r="N92" s="67">
        <v>7409.29</v>
      </c>
      <c r="O92" s="67">
        <v>0.05</v>
      </c>
      <c r="P92" s="67">
        <v>0.05</v>
      </c>
      <c r="Q92" s="252"/>
    </row>
    <row r="93" spans="1:17" x14ac:dyDescent="0.2">
      <c r="A93" s="221">
        <v>847</v>
      </c>
      <c r="B93" s="101">
        <v>847</v>
      </c>
      <c r="C93" s="222">
        <v>1800060931899</v>
      </c>
      <c r="D93" s="223" t="s">
        <v>948</v>
      </c>
      <c r="E93" s="101" t="s">
        <v>948</v>
      </c>
      <c r="F93" s="222" t="s">
        <v>948</v>
      </c>
      <c r="G93" s="60" t="s">
        <v>867</v>
      </c>
      <c r="H93" s="224" t="s">
        <v>1604</v>
      </c>
      <c r="I93" s="64" t="s">
        <v>703</v>
      </c>
      <c r="J93" s="65">
        <v>111.36</v>
      </c>
      <c r="K93" s="65">
        <v>0.95</v>
      </c>
      <c r="L93" s="65">
        <v>0.95</v>
      </c>
      <c r="M93" s="66" t="s">
        <v>703</v>
      </c>
      <c r="N93" s="67">
        <v>11661.7</v>
      </c>
      <c r="O93" s="67">
        <v>0.05</v>
      </c>
      <c r="P93" s="67">
        <v>0.05</v>
      </c>
      <c r="Q93" s="252"/>
    </row>
    <row r="94" spans="1:17" x14ac:dyDescent="0.2">
      <c r="A94" s="221" t="s">
        <v>927</v>
      </c>
      <c r="B94" s="101" t="s">
        <v>927</v>
      </c>
      <c r="C94" s="222" t="s">
        <v>927</v>
      </c>
      <c r="D94" s="223" t="s">
        <v>927</v>
      </c>
      <c r="E94" s="101" t="s">
        <v>927</v>
      </c>
      <c r="F94" s="222" t="s">
        <v>927</v>
      </c>
      <c r="G94" s="60" t="s">
        <v>868</v>
      </c>
      <c r="H94" s="224" t="s">
        <v>1604</v>
      </c>
      <c r="I94" s="64" t="s">
        <v>703</v>
      </c>
      <c r="J94" s="65">
        <v>168.63</v>
      </c>
      <c r="K94" s="65">
        <v>1.31</v>
      </c>
      <c r="L94" s="65">
        <v>1.31</v>
      </c>
      <c r="M94" s="66" t="s">
        <v>703</v>
      </c>
      <c r="N94" s="67">
        <v>23010.33</v>
      </c>
      <c r="O94" s="67">
        <v>0.05</v>
      </c>
      <c r="P94" s="67">
        <v>0.05</v>
      </c>
      <c r="Q94" s="252"/>
    </row>
    <row r="95" spans="1:17" x14ac:dyDescent="0.2">
      <c r="A95" s="221" t="s">
        <v>928</v>
      </c>
      <c r="B95" s="101" t="s">
        <v>928</v>
      </c>
      <c r="C95" s="222" t="s">
        <v>928</v>
      </c>
      <c r="D95" s="223" t="s">
        <v>928</v>
      </c>
      <c r="E95" s="101" t="s">
        <v>928</v>
      </c>
      <c r="F95" s="222" t="s">
        <v>928</v>
      </c>
      <c r="G95" s="60" t="s">
        <v>869</v>
      </c>
      <c r="H95" s="224" t="s">
        <v>1604</v>
      </c>
      <c r="I95" s="64" t="s">
        <v>703</v>
      </c>
      <c r="J95" s="65">
        <v>1765.93</v>
      </c>
      <c r="K95" s="65">
        <v>0.78</v>
      </c>
      <c r="L95" s="65">
        <v>0.78</v>
      </c>
      <c r="M95" s="66" t="s">
        <v>703</v>
      </c>
      <c r="N95" s="67">
        <v>41783.279999999999</v>
      </c>
      <c r="O95" s="67">
        <v>0.05</v>
      </c>
      <c r="P95" s="67">
        <v>0.05</v>
      </c>
      <c r="Q95" s="252"/>
    </row>
    <row r="96" spans="1:17" x14ac:dyDescent="0.2">
      <c r="A96" s="221" t="s">
        <v>929</v>
      </c>
      <c r="B96" s="101" t="s">
        <v>929</v>
      </c>
      <c r="C96" s="222" t="s">
        <v>929</v>
      </c>
      <c r="D96" s="223" t="s">
        <v>929</v>
      </c>
      <c r="E96" s="101" t="s">
        <v>929</v>
      </c>
      <c r="F96" s="222" t="s">
        <v>929</v>
      </c>
      <c r="G96" s="60" t="s">
        <v>870</v>
      </c>
      <c r="H96" s="224" t="s">
        <v>1604</v>
      </c>
      <c r="I96" s="64" t="s">
        <v>703</v>
      </c>
      <c r="J96" s="65">
        <v>285.14999999999998</v>
      </c>
      <c r="K96" s="65">
        <v>0.83</v>
      </c>
      <c r="L96" s="65">
        <v>0.83</v>
      </c>
      <c r="M96" s="66" t="s">
        <v>703</v>
      </c>
      <c r="N96" s="67">
        <v>13889.39</v>
      </c>
      <c r="O96" s="67">
        <v>0.05</v>
      </c>
      <c r="P96" s="67">
        <v>0.05</v>
      </c>
      <c r="Q96" s="252"/>
    </row>
    <row r="97" spans="1:17" x14ac:dyDescent="0.2">
      <c r="A97" s="221" t="s">
        <v>930</v>
      </c>
      <c r="B97" s="101" t="s">
        <v>930</v>
      </c>
      <c r="C97" s="222" t="s">
        <v>930</v>
      </c>
      <c r="D97" s="223" t="s">
        <v>930</v>
      </c>
      <c r="E97" s="101" t="s">
        <v>930</v>
      </c>
      <c r="F97" s="222" t="s">
        <v>930</v>
      </c>
      <c r="G97" s="60" t="s">
        <v>871</v>
      </c>
      <c r="H97" s="224" t="s">
        <v>1604</v>
      </c>
      <c r="I97" s="64" t="s">
        <v>703</v>
      </c>
      <c r="J97" s="65">
        <v>40.36</v>
      </c>
      <c r="K97" s="65">
        <v>1.03</v>
      </c>
      <c r="L97" s="65">
        <v>1.03</v>
      </c>
      <c r="M97" s="66" t="s">
        <v>703</v>
      </c>
      <c r="N97" s="67">
        <v>9509.44</v>
      </c>
      <c r="O97" s="67">
        <v>0.05</v>
      </c>
      <c r="P97" s="67">
        <v>0.05</v>
      </c>
      <c r="Q97" s="252"/>
    </row>
    <row r="98" spans="1:17" x14ac:dyDescent="0.2">
      <c r="A98" s="221">
        <v>310</v>
      </c>
      <c r="B98" s="101">
        <v>310</v>
      </c>
      <c r="C98" s="222">
        <v>1800036579036</v>
      </c>
      <c r="D98" s="223" t="s">
        <v>1604</v>
      </c>
      <c r="E98" s="101" t="s">
        <v>1604</v>
      </c>
      <c r="F98" s="222" t="s">
        <v>1604</v>
      </c>
      <c r="G98" s="60" t="s">
        <v>872</v>
      </c>
      <c r="H98" s="224">
        <v>1</v>
      </c>
      <c r="I98" s="64" t="s">
        <v>703</v>
      </c>
      <c r="J98" s="65">
        <v>2347.5100000000002</v>
      </c>
      <c r="K98" s="65">
        <v>3.29</v>
      </c>
      <c r="L98" s="65">
        <v>3.29</v>
      </c>
      <c r="M98" s="66" t="s">
        <v>1604</v>
      </c>
      <c r="N98" s="67" t="s">
        <v>1604</v>
      </c>
      <c r="O98" s="67" t="s">
        <v>1604</v>
      </c>
      <c r="P98" s="67" t="s">
        <v>1604</v>
      </c>
      <c r="Q98" s="252"/>
    </row>
    <row r="99" spans="1:17" x14ac:dyDescent="0.2">
      <c r="A99" s="221">
        <v>311</v>
      </c>
      <c r="B99" s="101">
        <v>311</v>
      </c>
      <c r="C99" s="222">
        <v>1800035324497</v>
      </c>
      <c r="D99" s="223" t="s">
        <v>1604</v>
      </c>
      <c r="E99" s="101" t="s">
        <v>1604</v>
      </c>
      <c r="F99" s="222" t="s">
        <v>1604</v>
      </c>
      <c r="G99" s="60" t="s">
        <v>873</v>
      </c>
      <c r="H99" s="224">
        <v>1</v>
      </c>
      <c r="I99" s="64">
        <v>0.67200000000000004</v>
      </c>
      <c r="J99" s="65">
        <v>2347.5100000000002</v>
      </c>
      <c r="K99" s="65">
        <v>2.14</v>
      </c>
      <c r="L99" s="65">
        <v>2.14</v>
      </c>
      <c r="M99" s="66" t="s">
        <v>1604</v>
      </c>
      <c r="N99" s="67" t="s">
        <v>1604</v>
      </c>
      <c r="O99" s="67" t="s">
        <v>1604</v>
      </c>
      <c r="P99" s="67" t="s">
        <v>1604</v>
      </c>
      <c r="Q99" s="252"/>
    </row>
    <row r="100" spans="1:17" x14ac:dyDescent="0.2">
      <c r="A100" s="221">
        <v>312</v>
      </c>
      <c r="B100" s="101">
        <v>312</v>
      </c>
      <c r="C100" s="222">
        <v>1800035324530</v>
      </c>
      <c r="D100" s="223" t="s">
        <v>1604</v>
      </c>
      <c r="E100" s="101" t="s">
        <v>1604</v>
      </c>
      <c r="F100" s="222" t="s">
        <v>1604</v>
      </c>
      <c r="G100" s="60" t="s">
        <v>874</v>
      </c>
      <c r="H100" s="224">
        <v>2</v>
      </c>
      <c r="I100" s="64" t="s">
        <v>703</v>
      </c>
      <c r="J100" s="65">
        <v>11699.92</v>
      </c>
      <c r="K100" s="65">
        <v>3.99</v>
      </c>
      <c r="L100" s="65">
        <v>3.99</v>
      </c>
      <c r="M100" s="66" t="s">
        <v>1604</v>
      </c>
      <c r="N100" s="67" t="s">
        <v>1604</v>
      </c>
      <c r="O100" s="67" t="s">
        <v>1604</v>
      </c>
      <c r="P100" s="67" t="s">
        <v>1604</v>
      </c>
      <c r="Q100" s="252"/>
    </row>
    <row r="101" spans="1:17" x14ac:dyDescent="0.2">
      <c r="A101" s="221">
        <v>314</v>
      </c>
      <c r="B101" s="101">
        <v>314</v>
      </c>
      <c r="C101" s="222">
        <v>1800035327674</v>
      </c>
      <c r="D101" s="223" t="s">
        <v>1604</v>
      </c>
      <c r="E101" s="101" t="s">
        <v>1604</v>
      </c>
      <c r="F101" s="222" t="s">
        <v>1604</v>
      </c>
      <c r="G101" s="60" t="s">
        <v>875</v>
      </c>
      <c r="H101" s="224">
        <v>1</v>
      </c>
      <c r="I101" s="64" t="s">
        <v>703</v>
      </c>
      <c r="J101" s="65">
        <v>2347.5100000000002</v>
      </c>
      <c r="K101" s="65">
        <v>1.84</v>
      </c>
      <c r="L101" s="65">
        <v>1.84</v>
      </c>
      <c r="M101" s="66" t="s">
        <v>1604</v>
      </c>
      <c r="N101" s="67" t="s">
        <v>1604</v>
      </c>
      <c r="O101" s="67" t="s">
        <v>1604</v>
      </c>
      <c r="P101" s="67" t="s">
        <v>1604</v>
      </c>
      <c r="Q101" s="252"/>
    </row>
    <row r="102" spans="1:17" x14ac:dyDescent="0.2">
      <c r="A102" s="221">
        <v>315</v>
      </c>
      <c r="B102" s="101">
        <v>315</v>
      </c>
      <c r="C102" s="222">
        <v>1800035313398</v>
      </c>
      <c r="D102" s="223" t="s">
        <v>1604</v>
      </c>
      <c r="E102" s="101" t="s">
        <v>1604</v>
      </c>
      <c r="F102" s="222" t="s">
        <v>1604</v>
      </c>
      <c r="G102" s="60" t="s">
        <v>876</v>
      </c>
      <c r="H102" s="224">
        <v>2</v>
      </c>
      <c r="I102" s="64" t="s">
        <v>703</v>
      </c>
      <c r="J102" s="65">
        <v>24979.74</v>
      </c>
      <c r="K102" s="65">
        <v>2.41</v>
      </c>
      <c r="L102" s="65">
        <v>2.41</v>
      </c>
      <c r="M102" s="66" t="s">
        <v>1604</v>
      </c>
      <c r="N102" s="67" t="s">
        <v>1604</v>
      </c>
      <c r="O102" s="67" t="s">
        <v>1604</v>
      </c>
      <c r="P102" s="67" t="s">
        <v>1604</v>
      </c>
      <c r="Q102" s="252"/>
    </row>
    <row r="103" spans="1:17" x14ac:dyDescent="0.2">
      <c r="A103" s="221">
        <v>316</v>
      </c>
      <c r="B103" s="101">
        <v>316</v>
      </c>
      <c r="C103" s="222">
        <v>1800035344100</v>
      </c>
      <c r="D103" s="223" t="s">
        <v>1604</v>
      </c>
      <c r="E103" s="101" t="s">
        <v>1604</v>
      </c>
      <c r="F103" s="222" t="s">
        <v>1604</v>
      </c>
      <c r="G103" s="60" t="s">
        <v>877</v>
      </c>
      <c r="H103" s="224">
        <v>1</v>
      </c>
      <c r="I103" s="64" t="s">
        <v>703</v>
      </c>
      <c r="J103" s="65">
        <v>2347.5100000000002</v>
      </c>
      <c r="K103" s="65">
        <v>2.44</v>
      </c>
      <c r="L103" s="65">
        <v>2.44</v>
      </c>
      <c r="M103" s="66" t="s">
        <v>1604</v>
      </c>
      <c r="N103" s="67" t="s">
        <v>1604</v>
      </c>
      <c r="O103" s="67" t="s">
        <v>1604</v>
      </c>
      <c r="P103" s="67" t="s">
        <v>1604</v>
      </c>
      <c r="Q103" s="252"/>
    </row>
    <row r="104" spans="1:17" x14ac:dyDescent="0.2">
      <c r="A104" s="221">
        <v>318</v>
      </c>
      <c r="B104" s="101">
        <v>318</v>
      </c>
      <c r="C104" s="222">
        <v>1800035337584</v>
      </c>
      <c r="D104" s="223" t="s">
        <v>1604</v>
      </c>
      <c r="E104" s="101" t="s">
        <v>1604</v>
      </c>
      <c r="F104" s="222" t="s">
        <v>1604</v>
      </c>
      <c r="G104" s="60" t="s">
        <v>878</v>
      </c>
      <c r="H104" s="224">
        <v>1</v>
      </c>
      <c r="I104" s="64" t="s">
        <v>703</v>
      </c>
      <c r="J104" s="65">
        <v>2347.5100000000002</v>
      </c>
      <c r="K104" s="65">
        <v>1.1499999999999999</v>
      </c>
      <c r="L104" s="65">
        <v>1.1499999999999999</v>
      </c>
      <c r="M104" s="66" t="s">
        <v>1604</v>
      </c>
      <c r="N104" s="67" t="s">
        <v>1604</v>
      </c>
      <c r="O104" s="67" t="s">
        <v>1604</v>
      </c>
      <c r="P104" s="67" t="s">
        <v>1604</v>
      </c>
      <c r="Q104" s="252"/>
    </row>
    <row r="105" spans="1:17" x14ac:dyDescent="0.2">
      <c r="A105" s="221">
        <v>319</v>
      </c>
      <c r="B105" s="101">
        <v>319</v>
      </c>
      <c r="C105" s="222">
        <v>1800035331634</v>
      </c>
      <c r="D105" s="223" t="s">
        <v>1604</v>
      </c>
      <c r="E105" s="101" t="s">
        <v>1604</v>
      </c>
      <c r="F105" s="222" t="s">
        <v>1604</v>
      </c>
      <c r="G105" s="60" t="s">
        <v>879</v>
      </c>
      <c r="H105" s="224">
        <v>2</v>
      </c>
      <c r="I105" s="64" t="s">
        <v>703</v>
      </c>
      <c r="J105" s="65">
        <v>11699.92</v>
      </c>
      <c r="K105" s="65">
        <v>2.33</v>
      </c>
      <c r="L105" s="65">
        <v>2.33</v>
      </c>
      <c r="M105" s="66" t="s">
        <v>1604</v>
      </c>
      <c r="N105" s="67" t="s">
        <v>1604</v>
      </c>
      <c r="O105" s="67" t="s">
        <v>1604</v>
      </c>
      <c r="P105" s="67" t="s">
        <v>1604</v>
      </c>
      <c r="Q105" s="252"/>
    </row>
    <row r="106" spans="1:17" x14ac:dyDescent="0.2">
      <c r="A106" s="221">
        <v>320</v>
      </c>
      <c r="B106" s="101">
        <v>320</v>
      </c>
      <c r="C106" s="222">
        <v>1800035340220</v>
      </c>
      <c r="D106" s="223" t="s">
        <v>1604</v>
      </c>
      <c r="E106" s="101" t="s">
        <v>1604</v>
      </c>
      <c r="F106" s="222" t="s">
        <v>1604</v>
      </c>
      <c r="G106" s="60" t="s">
        <v>880</v>
      </c>
      <c r="H106" s="224">
        <v>1</v>
      </c>
      <c r="I106" s="64" t="s">
        <v>703</v>
      </c>
      <c r="J106" s="65">
        <v>16883.57</v>
      </c>
      <c r="K106" s="65">
        <v>1.89</v>
      </c>
      <c r="L106" s="65">
        <v>1.89</v>
      </c>
      <c r="M106" s="66" t="s">
        <v>1604</v>
      </c>
      <c r="N106" s="67" t="s">
        <v>1604</v>
      </c>
      <c r="O106" s="67" t="s">
        <v>1604</v>
      </c>
      <c r="P106" s="67" t="s">
        <v>1604</v>
      </c>
      <c r="Q106" s="252"/>
    </row>
    <row r="107" spans="1:17" x14ac:dyDescent="0.2">
      <c r="A107" s="221">
        <v>321</v>
      </c>
      <c r="B107" s="101">
        <v>321</v>
      </c>
      <c r="C107" s="222">
        <v>1800035346589</v>
      </c>
      <c r="D107" s="223" t="s">
        <v>1604</v>
      </c>
      <c r="E107" s="101" t="s">
        <v>1604</v>
      </c>
      <c r="F107" s="222" t="s">
        <v>1604</v>
      </c>
      <c r="G107" s="60" t="s">
        <v>881</v>
      </c>
      <c r="H107" s="224">
        <v>2</v>
      </c>
      <c r="I107" s="64" t="s">
        <v>703</v>
      </c>
      <c r="J107" s="65">
        <v>12047.78</v>
      </c>
      <c r="K107" s="65">
        <v>3.99</v>
      </c>
      <c r="L107" s="65">
        <v>3.99</v>
      </c>
      <c r="M107" s="66" t="s">
        <v>1604</v>
      </c>
      <c r="N107" s="67" t="s">
        <v>1604</v>
      </c>
      <c r="O107" s="67" t="s">
        <v>1604</v>
      </c>
      <c r="P107" s="67" t="s">
        <v>1604</v>
      </c>
      <c r="Q107" s="252"/>
    </row>
    <row r="108" spans="1:17" x14ac:dyDescent="0.2">
      <c r="A108" s="221">
        <v>322</v>
      </c>
      <c r="B108" s="101">
        <v>322</v>
      </c>
      <c r="C108" s="222">
        <v>1800035346817</v>
      </c>
      <c r="D108" s="223" t="s">
        <v>1604</v>
      </c>
      <c r="E108" s="101" t="s">
        <v>1604</v>
      </c>
      <c r="F108" s="222" t="s">
        <v>1604</v>
      </c>
      <c r="G108" s="60" t="s">
        <v>882</v>
      </c>
      <c r="H108" s="224">
        <v>1</v>
      </c>
      <c r="I108" s="64" t="s">
        <v>703</v>
      </c>
      <c r="J108" s="65">
        <v>2347.5100000000002</v>
      </c>
      <c r="K108" s="65">
        <v>3.45</v>
      </c>
      <c r="L108" s="65">
        <v>3.45</v>
      </c>
      <c r="M108" s="66" t="s">
        <v>1604</v>
      </c>
      <c r="N108" s="67" t="s">
        <v>1604</v>
      </c>
      <c r="O108" s="67" t="s">
        <v>1604</v>
      </c>
      <c r="P108" s="67" t="s">
        <v>1604</v>
      </c>
      <c r="Q108" s="252"/>
    </row>
    <row r="109" spans="1:17" x14ac:dyDescent="0.2">
      <c r="A109" s="221">
        <v>323</v>
      </c>
      <c r="B109" s="101">
        <v>323</v>
      </c>
      <c r="C109" s="222">
        <v>1800035326848</v>
      </c>
      <c r="D109" s="223" t="s">
        <v>1604</v>
      </c>
      <c r="E109" s="101" t="s">
        <v>1604</v>
      </c>
      <c r="F109" s="222" t="s">
        <v>1604</v>
      </c>
      <c r="G109" s="60" t="s">
        <v>883</v>
      </c>
      <c r="H109" s="224">
        <v>1</v>
      </c>
      <c r="I109" s="64" t="s">
        <v>703</v>
      </c>
      <c r="J109" s="65">
        <v>12363.82</v>
      </c>
      <c r="K109" s="65">
        <v>1.65</v>
      </c>
      <c r="L109" s="65">
        <v>1.65</v>
      </c>
      <c r="M109" s="66" t="s">
        <v>1604</v>
      </c>
      <c r="N109" s="67" t="s">
        <v>1604</v>
      </c>
      <c r="O109" s="67" t="s">
        <v>1604</v>
      </c>
      <c r="P109" s="67" t="s">
        <v>1604</v>
      </c>
      <c r="Q109" s="252"/>
    </row>
    <row r="110" spans="1:17" x14ac:dyDescent="0.2">
      <c r="A110" s="221">
        <v>324</v>
      </c>
      <c r="B110" s="101">
        <v>324</v>
      </c>
      <c r="C110" s="222">
        <v>1800035334227</v>
      </c>
      <c r="D110" s="223" t="s">
        <v>1604</v>
      </c>
      <c r="E110" s="101" t="s">
        <v>1604</v>
      </c>
      <c r="F110" s="222" t="s">
        <v>1604</v>
      </c>
      <c r="G110" s="60" t="s">
        <v>884</v>
      </c>
      <c r="H110" s="224">
        <v>3</v>
      </c>
      <c r="I110" s="64" t="s">
        <v>703</v>
      </c>
      <c r="J110" s="65">
        <v>44984.08</v>
      </c>
      <c r="K110" s="65">
        <v>1.06</v>
      </c>
      <c r="L110" s="65">
        <v>1.06</v>
      </c>
      <c r="M110" s="66" t="s">
        <v>1604</v>
      </c>
      <c r="N110" s="67" t="s">
        <v>1604</v>
      </c>
      <c r="O110" s="67" t="s">
        <v>1604</v>
      </c>
      <c r="P110" s="67" t="s">
        <v>1604</v>
      </c>
      <c r="Q110" s="253" t="s">
        <v>1612</v>
      </c>
    </row>
    <row r="111" spans="1:17" x14ac:dyDescent="0.2">
      <c r="A111" s="221">
        <v>326</v>
      </c>
      <c r="B111" s="101">
        <v>326</v>
      </c>
      <c r="C111" s="222">
        <v>1800053646215</v>
      </c>
      <c r="D111" s="223">
        <v>755</v>
      </c>
      <c r="E111" s="101">
        <v>755</v>
      </c>
      <c r="F111" s="222">
        <v>1800053646224</v>
      </c>
      <c r="G111" s="60" t="s">
        <v>885</v>
      </c>
      <c r="H111" s="224" t="s">
        <v>1604</v>
      </c>
      <c r="I111" s="64" t="s">
        <v>703</v>
      </c>
      <c r="J111" s="65">
        <v>3.13</v>
      </c>
      <c r="K111" s="65">
        <v>0.9</v>
      </c>
      <c r="L111" s="65">
        <v>0.9</v>
      </c>
      <c r="M111" s="66" t="s">
        <v>703</v>
      </c>
      <c r="N111" s="67">
        <v>344.73</v>
      </c>
      <c r="O111" s="67">
        <v>0.05</v>
      </c>
      <c r="P111" s="67">
        <v>0.05</v>
      </c>
      <c r="Q111" s="252"/>
    </row>
    <row r="112" spans="1:17" x14ac:dyDescent="0.2">
      <c r="A112" s="221">
        <v>328</v>
      </c>
      <c r="B112" s="101">
        <v>328</v>
      </c>
      <c r="C112" s="222">
        <v>1800060586917</v>
      </c>
      <c r="D112" s="223">
        <v>750</v>
      </c>
      <c r="E112" s="101">
        <v>750</v>
      </c>
      <c r="F112" s="222">
        <v>1800060586926</v>
      </c>
      <c r="G112" s="60" t="s">
        <v>886</v>
      </c>
      <c r="H112" s="224">
        <v>1</v>
      </c>
      <c r="I112" s="64" t="s">
        <v>703</v>
      </c>
      <c r="J112" s="65">
        <v>2309.62</v>
      </c>
      <c r="K112" s="65">
        <v>0.92</v>
      </c>
      <c r="L112" s="65">
        <v>0.92</v>
      </c>
      <c r="M112" s="66" t="s">
        <v>703</v>
      </c>
      <c r="N112" s="67">
        <v>4894.47</v>
      </c>
      <c r="O112" s="67">
        <v>0.05</v>
      </c>
      <c r="P112" s="67">
        <v>0.05</v>
      </c>
      <c r="Q112" s="252"/>
    </row>
    <row r="113" spans="1:17" x14ac:dyDescent="0.2">
      <c r="A113" s="221">
        <v>329</v>
      </c>
      <c r="B113" s="101">
        <v>329</v>
      </c>
      <c r="C113" s="222">
        <v>1800060397697</v>
      </c>
      <c r="D113" s="223" t="s">
        <v>1604</v>
      </c>
      <c r="E113" s="101" t="s">
        <v>1604</v>
      </c>
      <c r="F113" s="222" t="s">
        <v>1604</v>
      </c>
      <c r="G113" s="60" t="s">
        <v>887</v>
      </c>
      <c r="H113" s="224">
        <v>2</v>
      </c>
      <c r="I113" s="64">
        <v>1.014</v>
      </c>
      <c r="J113" s="65">
        <v>20340.009999999998</v>
      </c>
      <c r="K113" s="65">
        <v>2.69</v>
      </c>
      <c r="L113" s="65">
        <v>2.69</v>
      </c>
      <c r="M113" s="66" t="s">
        <v>1604</v>
      </c>
      <c r="N113" s="67" t="s">
        <v>1604</v>
      </c>
      <c r="O113" s="67" t="s">
        <v>1604</v>
      </c>
      <c r="P113" s="67" t="s">
        <v>1604</v>
      </c>
      <c r="Q113" s="252"/>
    </row>
    <row r="114" spans="1:17" x14ac:dyDescent="0.2">
      <c r="A114" s="221">
        <v>330</v>
      </c>
      <c r="B114" s="101">
        <v>330</v>
      </c>
      <c r="C114" s="222">
        <v>1800060614714</v>
      </c>
      <c r="D114" s="223">
        <v>752</v>
      </c>
      <c r="E114" s="101">
        <v>752</v>
      </c>
      <c r="F114" s="222">
        <v>1800060614741</v>
      </c>
      <c r="G114" s="60" t="s">
        <v>888</v>
      </c>
      <c r="H114" s="224" t="s">
        <v>1604</v>
      </c>
      <c r="I114" s="64" t="s">
        <v>703</v>
      </c>
      <c r="J114" s="65">
        <v>73.53</v>
      </c>
      <c r="K114" s="65">
        <v>1.07</v>
      </c>
      <c r="L114" s="65">
        <v>1.07</v>
      </c>
      <c r="M114" s="66" t="s">
        <v>703</v>
      </c>
      <c r="N114" s="67">
        <v>6275.58</v>
      </c>
      <c r="O114" s="67">
        <v>0.05</v>
      </c>
      <c r="P114" s="67">
        <v>0.05</v>
      </c>
      <c r="Q114" s="252"/>
    </row>
    <row r="115" spans="1:17" x14ac:dyDescent="0.2">
      <c r="A115" s="221">
        <v>331</v>
      </c>
      <c r="B115" s="101">
        <v>331</v>
      </c>
      <c r="C115" s="222">
        <v>1800060613543</v>
      </c>
      <c r="D115" s="223">
        <v>754</v>
      </c>
      <c r="E115" s="101">
        <v>754</v>
      </c>
      <c r="F115" s="222">
        <v>1800060613552</v>
      </c>
      <c r="G115" s="60" t="s">
        <v>889</v>
      </c>
      <c r="H115" s="224" t="s">
        <v>1604</v>
      </c>
      <c r="I115" s="64" t="s">
        <v>703</v>
      </c>
      <c r="J115" s="65">
        <v>128.26</v>
      </c>
      <c r="K115" s="65">
        <v>1.0900000000000001</v>
      </c>
      <c r="L115" s="65">
        <v>1.0900000000000001</v>
      </c>
      <c r="M115" s="66" t="s">
        <v>703</v>
      </c>
      <c r="N115" s="67">
        <v>4726.45</v>
      </c>
      <c r="O115" s="67">
        <v>0.05</v>
      </c>
      <c r="P115" s="67">
        <v>0.05</v>
      </c>
      <c r="Q115" s="252"/>
    </row>
    <row r="116" spans="1:17" x14ac:dyDescent="0.2">
      <c r="A116" s="221">
        <v>332</v>
      </c>
      <c r="B116" s="101">
        <v>332</v>
      </c>
      <c r="C116" s="222">
        <v>1800060709010</v>
      </c>
      <c r="D116" s="223">
        <v>756</v>
      </c>
      <c r="E116" s="101">
        <v>756</v>
      </c>
      <c r="F116" s="222">
        <v>1800060709029</v>
      </c>
      <c r="G116" s="60" t="s">
        <v>890</v>
      </c>
      <c r="H116" s="224" t="s">
        <v>1604</v>
      </c>
      <c r="I116" s="64" t="s">
        <v>703</v>
      </c>
      <c r="J116" s="65">
        <v>112.51</v>
      </c>
      <c r="K116" s="65">
        <v>1.1299999999999999</v>
      </c>
      <c r="L116" s="65">
        <v>1.1299999999999999</v>
      </c>
      <c r="M116" s="66" t="s">
        <v>703</v>
      </c>
      <c r="N116" s="67">
        <v>6344.99</v>
      </c>
      <c r="O116" s="67">
        <v>0.05</v>
      </c>
      <c r="P116" s="67">
        <v>0.05</v>
      </c>
      <c r="Q116" s="252"/>
    </row>
    <row r="117" spans="1:17" x14ac:dyDescent="0.2">
      <c r="A117" s="221">
        <v>334</v>
      </c>
      <c r="B117" s="101">
        <v>334</v>
      </c>
      <c r="C117" s="222">
        <v>1800035327070</v>
      </c>
      <c r="D117" s="223" t="s">
        <v>1604</v>
      </c>
      <c r="E117" s="101" t="s">
        <v>1604</v>
      </c>
      <c r="F117" s="222" t="s">
        <v>1604</v>
      </c>
      <c r="G117" s="60" t="s">
        <v>891</v>
      </c>
      <c r="H117" s="224">
        <v>2</v>
      </c>
      <c r="I117" s="64">
        <v>0.373</v>
      </c>
      <c r="J117" s="65">
        <v>11803.46</v>
      </c>
      <c r="K117" s="65">
        <v>2.59</v>
      </c>
      <c r="L117" s="65">
        <v>2.59</v>
      </c>
      <c r="M117" s="66" t="s">
        <v>1604</v>
      </c>
      <c r="N117" s="67" t="s">
        <v>1604</v>
      </c>
      <c r="O117" s="67" t="s">
        <v>1604</v>
      </c>
      <c r="P117" s="67" t="s">
        <v>1604</v>
      </c>
      <c r="Q117" s="252"/>
    </row>
    <row r="118" spans="1:17" x14ac:dyDescent="0.2">
      <c r="A118" s="221">
        <v>313</v>
      </c>
      <c r="B118" s="101">
        <v>313</v>
      </c>
      <c r="C118" s="222">
        <v>1800053648310</v>
      </c>
      <c r="D118" s="223" t="s">
        <v>1604</v>
      </c>
      <c r="E118" s="101" t="s">
        <v>1604</v>
      </c>
      <c r="F118" s="222" t="s">
        <v>1604</v>
      </c>
      <c r="G118" s="60" t="s">
        <v>892</v>
      </c>
      <c r="H118" s="224">
        <v>1</v>
      </c>
      <c r="I118" s="64" t="s">
        <v>703</v>
      </c>
      <c r="J118" s="65">
        <v>2347.5100000000002</v>
      </c>
      <c r="K118" s="65">
        <v>5.22</v>
      </c>
      <c r="L118" s="65">
        <v>5.22</v>
      </c>
      <c r="M118" s="66" t="s">
        <v>1604</v>
      </c>
      <c r="N118" s="67" t="s">
        <v>1604</v>
      </c>
      <c r="O118" s="67" t="s">
        <v>1604</v>
      </c>
      <c r="P118" s="67" t="s">
        <v>1604</v>
      </c>
      <c r="Q118" s="252"/>
    </row>
    <row r="119" spans="1:17" x14ac:dyDescent="0.2">
      <c r="A119" s="221">
        <v>848</v>
      </c>
      <c r="B119" s="101">
        <v>848</v>
      </c>
      <c r="C119" s="222">
        <v>1800060904910</v>
      </c>
      <c r="D119" s="223">
        <v>648</v>
      </c>
      <c r="E119" s="101">
        <v>648</v>
      </c>
      <c r="F119" s="222">
        <v>1800060904929</v>
      </c>
      <c r="G119" s="60" t="s">
        <v>893</v>
      </c>
      <c r="H119" s="224" t="s">
        <v>1604</v>
      </c>
      <c r="I119" s="64" t="s">
        <v>703</v>
      </c>
      <c r="J119" s="65">
        <v>100.1</v>
      </c>
      <c r="K119" s="65">
        <v>1.99</v>
      </c>
      <c r="L119" s="65">
        <v>1.99</v>
      </c>
      <c r="M119" s="66" t="s">
        <v>703</v>
      </c>
      <c r="N119" s="67">
        <v>2634.32</v>
      </c>
      <c r="O119" s="67">
        <v>0.05</v>
      </c>
      <c r="P119" s="67">
        <v>0.05</v>
      </c>
      <c r="Q119" s="252"/>
    </row>
    <row r="120" spans="1:17" x14ac:dyDescent="0.2">
      <c r="A120" s="221">
        <v>890</v>
      </c>
      <c r="B120" s="101">
        <v>890</v>
      </c>
      <c r="C120" s="222">
        <v>1800061032840</v>
      </c>
      <c r="D120" s="223" t="s">
        <v>949</v>
      </c>
      <c r="E120" s="101" t="s">
        <v>949</v>
      </c>
      <c r="F120" s="222" t="s">
        <v>949</v>
      </c>
      <c r="G120" s="60" t="s">
        <v>894</v>
      </c>
      <c r="H120" s="224">
        <v>1</v>
      </c>
      <c r="I120" s="64" t="s">
        <v>703</v>
      </c>
      <c r="J120" s="65">
        <v>2052.4</v>
      </c>
      <c r="K120" s="65">
        <v>2.38</v>
      </c>
      <c r="L120" s="65">
        <v>2.38</v>
      </c>
      <c r="M120" s="66" t="s">
        <v>703</v>
      </c>
      <c r="N120" s="67">
        <v>18511.36</v>
      </c>
      <c r="O120" s="67">
        <v>0.05</v>
      </c>
      <c r="P120" s="67">
        <v>0.05</v>
      </c>
      <c r="Q120" s="252"/>
    </row>
    <row r="121" spans="1:17" x14ac:dyDescent="0.2">
      <c r="A121" s="221">
        <v>870</v>
      </c>
      <c r="B121" s="101">
        <v>870</v>
      </c>
      <c r="C121" s="222">
        <v>1800060963650</v>
      </c>
      <c r="D121" s="223">
        <v>710</v>
      </c>
      <c r="E121" s="101">
        <v>710</v>
      </c>
      <c r="F121" s="222">
        <v>1800060963669</v>
      </c>
      <c r="G121" s="60" t="s">
        <v>895</v>
      </c>
      <c r="H121" s="224" t="s">
        <v>1604</v>
      </c>
      <c r="I121" s="64" t="s">
        <v>703</v>
      </c>
      <c r="J121" s="65">
        <v>1576.96</v>
      </c>
      <c r="K121" s="65">
        <v>2.15</v>
      </c>
      <c r="L121" s="65">
        <v>2.15</v>
      </c>
      <c r="M121" s="66" t="s">
        <v>703</v>
      </c>
      <c r="N121" s="67">
        <v>5914.15</v>
      </c>
      <c r="O121" s="67">
        <v>0.05</v>
      </c>
      <c r="P121" s="67">
        <v>0.05</v>
      </c>
      <c r="Q121" s="253" t="s">
        <v>1612</v>
      </c>
    </row>
    <row r="122" spans="1:17" x14ac:dyDescent="0.2">
      <c r="A122" s="221" t="s">
        <v>931</v>
      </c>
      <c r="B122" s="101" t="s">
        <v>931</v>
      </c>
      <c r="C122" s="222" t="s">
        <v>931</v>
      </c>
      <c r="D122" s="223" t="s">
        <v>950</v>
      </c>
      <c r="E122" s="101" t="s">
        <v>950</v>
      </c>
      <c r="F122" s="222" t="s">
        <v>950</v>
      </c>
      <c r="G122" s="60" t="s">
        <v>896</v>
      </c>
      <c r="H122" s="224" t="s">
        <v>1604</v>
      </c>
      <c r="I122" s="64" t="s">
        <v>703</v>
      </c>
      <c r="J122" s="65">
        <v>1338.06</v>
      </c>
      <c r="K122" s="65">
        <v>0.99</v>
      </c>
      <c r="L122" s="65">
        <v>0.99</v>
      </c>
      <c r="M122" s="66" t="s">
        <v>703</v>
      </c>
      <c r="N122" s="67">
        <v>1338.06</v>
      </c>
      <c r="O122" s="67">
        <v>0.05</v>
      </c>
      <c r="P122" s="67">
        <v>0.05</v>
      </c>
      <c r="Q122" s="252"/>
    </row>
    <row r="123" spans="1:17" x14ac:dyDescent="0.2">
      <c r="A123" s="221">
        <v>886</v>
      </c>
      <c r="B123" s="101">
        <v>886</v>
      </c>
      <c r="C123" s="222" t="str">
        <f>VLOOKUP(B123,'[1]Capacities 23-24'!$C$4:$K$160,9,FALSE)</f>
        <v>TBA 1A</v>
      </c>
      <c r="D123" s="223">
        <f t="shared" ref="D123" si="0">E123</f>
        <v>686</v>
      </c>
      <c r="E123" s="101">
        <f>IF('[2]EHV tariffs transposed'!L138=0,"",'[2]EHV tariffs transposed'!L138)</f>
        <v>686</v>
      </c>
      <c r="F123" s="222" t="str">
        <f>IF(VLOOKUP(B123,'[1]Capacities 23-24'!$C$4:$L$160,10,FALSE)=0,"",VLOOKUP(B123,'[1]Capacities 23-24'!$C$4:$L$160,10,FALSE))</f>
        <v>TBA 1B</v>
      </c>
      <c r="G123" s="60" t="s">
        <v>897</v>
      </c>
      <c r="H123" s="224" t="s">
        <v>1604</v>
      </c>
      <c r="I123" s="64" t="s">
        <v>703</v>
      </c>
      <c r="J123" s="65">
        <v>627.29999999999995</v>
      </c>
      <c r="K123" s="65">
        <v>0.77</v>
      </c>
      <c r="L123" s="65">
        <v>0.77</v>
      </c>
      <c r="M123" s="66" t="s">
        <v>703</v>
      </c>
      <c r="N123" s="67">
        <v>25461.96</v>
      </c>
      <c r="O123" s="67">
        <v>0.05</v>
      </c>
      <c r="P123" s="67">
        <v>0.05</v>
      </c>
      <c r="Q123" s="252"/>
    </row>
    <row r="124" spans="1:17" x14ac:dyDescent="0.2">
      <c r="A124" s="221">
        <v>897</v>
      </c>
      <c r="B124" s="101">
        <v>897</v>
      </c>
      <c r="C124" s="222">
        <v>1800061146877</v>
      </c>
      <c r="D124" s="223">
        <v>715</v>
      </c>
      <c r="E124" s="101">
        <v>715</v>
      </c>
      <c r="F124" s="222">
        <v>1800061146886</v>
      </c>
      <c r="G124" s="60" t="s">
        <v>898</v>
      </c>
      <c r="H124" s="224" t="s">
        <v>1604</v>
      </c>
      <c r="I124" s="64" t="s">
        <v>703</v>
      </c>
      <c r="J124" s="65">
        <v>719.29</v>
      </c>
      <c r="K124" s="65">
        <v>1.1000000000000001</v>
      </c>
      <c r="L124" s="65">
        <v>1.1000000000000001</v>
      </c>
      <c r="M124" s="66" t="s">
        <v>703</v>
      </c>
      <c r="N124" s="67">
        <v>681.42</v>
      </c>
      <c r="O124" s="67">
        <v>0.05</v>
      </c>
      <c r="P124" s="67">
        <v>0.05</v>
      </c>
      <c r="Q124" s="252"/>
    </row>
    <row r="125" spans="1:17" x14ac:dyDescent="0.2">
      <c r="A125" s="221">
        <v>895</v>
      </c>
      <c r="B125" s="101">
        <v>895</v>
      </c>
      <c r="C125" s="222">
        <v>1800061106740</v>
      </c>
      <c r="D125" s="223">
        <v>713</v>
      </c>
      <c r="E125" s="101">
        <v>713</v>
      </c>
      <c r="F125" s="222">
        <v>1800061106759</v>
      </c>
      <c r="G125" s="60" t="s">
        <v>899</v>
      </c>
      <c r="H125" s="224" t="s">
        <v>1604</v>
      </c>
      <c r="I125" s="64" t="s">
        <v>703</v>
      </c>
      <c r="J125" s="65">
        <v>5.99</v>
      </c>
      <c r="K125" s="65">
        <v>0.92</v>
      </c>
      <c r="L125" s="65">
        <v>0.92</v>
      </c>
      <c r="M125" s="66" t="s">
        <v>703</v>
      </c>
      <c r="N125" s="67">
        <v>958.5</v>
      </c>
      <c r="O125" s="67">
        <v>0.05</v>
      </c>
      <c r="P125" s="67">
        <v>0.05</v>
      </c>
      <c r="Q125" s="252"/>
    </row>
    <row r="126" spans="1:17" x14ac:dyDescent="0.2">
      <c r="A126" s="221">
        <v>911</v>
      </c>
      <c r="B126" s="101">
        <v>911</v>
      </c>
      <c r="C126" s="222">
        <v>1800061165986</v>
      </c>
      <c r="D126" s="223">
        <v>950</v>
      </c>
      <c r="E126" s="101">
        <v>950</v>
      </c>
      <c r="F126" s="222">
        <v>1800061165995</v>
      </c>
      <c r="G126" s="60" t="s">
        <v>900</v>
      </c>
      <c r="H126" s="224" t="s">
        <v>1604</v>
      </c>
      <c r="I126" s="64" t="s">
        <v>703</v>
      </c>
      <c r="J126" s="65">
        <v>20.07</v>
      </c>
      <c r="K126" s="65">
        <v>1.1000000000000001</v>
      </c>
      <c r="L126" s="65">
        <v>1.1000000000000001</v>
      </c>
      <c r="M126" s="66" t="s">
        <v>703</v>
      </c>
      <c r="N126" s="67">
        <v>630.76</v>
      </c>
      <c r="O126" s="67">
        <v>0.05</v>
      </c>
      <c r="P126" s="67">
        <v>0.05</v>
      </c>
      <c r="Q126" s="252"/>
    </row>
    <row r="127" spans="1:17" x14ac:dyDescent="0.2">
      <c r="A127" s="221">
        <v>898</v>
      </c>
      <c r="B127" s="101">
        <v>898</v>
      </c>
      <c r="C127" s="222">
        <v>1800061148475</v>
      </c>
      <c r="D127" s="223">
        <v>716</v>
      </c>
      <c r="E127" s="101">
        <v>716</v>
      </c>
      <c r="F127" s="222">
        <v>1800061148484</v>
      </c>
      <c r="G127" s="60" t="s">
        <v>901</v>
      </c>
      <c r="H127" s="224" t="s">
        <v>1604</v>
      </c>
      <c r="I127" s="64" t="s">
        <v>703</v>
      </c>
      <c r="J127" s="65">
        <v>629.53</v>
      </c>
      <c r="K127" s="65">
        <v>1.1000000000000001</v>
      </c>
      <c r="L127" s="65">
        <v>1.1000000000000001</v>
      </c>
      <c r="M127" s="66" t="s">
        <v>703</v>
      </c>
      <c r="N127" s="67">
        <v>629.53</v>
      </c>
      <c r="O127" s="67">
        <v>0.05</v>
      </c>
      <c r="P127" s="67">
        <v>0.05</v>
      </c>
      <c r="Q127" s="252"/>
    </row>
    <row r="128" spans="1:17" x14ac:dyDescent="0.2">
      <c r="A128" s="221">
        <v>893</v>
      </c>
      <c r="B128" s="101">
        <v>893</v>
      </c>
      <c r="C128" s="222">
        <v>1800061084529</v>
      </c>
      <c r="D128" s="223">
        <v>711</v>
      </c>
      <c r="E128" s="101">
        <v>711</v>
      </c>
      <c r="F128" s="222">
        <v>1800061084510</v>
      </c>
      <c r="G128" s="60" t="s">
        <v>902</v>
      </c>
      <c r="H128" s="224" t="s">
        <v>1604</v>
      </c>
      <c r="I128" s="64" t="s">
        <v>703</v>
      </c>
      <c r="J128" s="65">
        <v>120.28</v>
      </c>
      <c r="K128" s="65">
        <v>1.1000000000000001</v>
      </c>
      <c r="L128" s="65">
        <v>1.1000000000000001</v>
      </c>
      <c r="M128" s="66" t="s">
        <v>703</v>
      </c>
      <c r="N128" s="67">
        <v>3418.69</v>
      </c>
      <c r="O128" s="67">
        <v>0.05</v>
      </c>
      <c r="P128" s="67">
        <v>0.05</v>
      </c>
      <c r="Q128" s="252"/>
    </row>
    <row r="129" spans="1:17" x14ac:dyDescent="0.2">
      <c r="A129" s="221">
        <v>894</v>
      </c>
      <c r="B129" s="101">
        <v>894</v>
      </c>
      <c r="C129" s="222">
        <v>1800061084421</v>
      </c>
      <c r="D129" s="223">
        <v>712</v>
      </c>
      <c r="E129" s="101">
        <v>712</v>
      </c>
      <c r="F129" s="222">
        <v>1800061084430</v>
      </c>
      <c r="G129" s="60" t="s">
        <v>903</v>
      </c>
      <c r="H129" s="224" t="s">
        <v>1604</v>
      </c>
      <c r="I129" s="64" t="s">
        <v>703</v>
      </c>
      <c r="J129" s="65">
        <v>101.38</v>
      </c>
      <c r="K129" s="65">
        <v>1.1000000000000001</v>
      </c>
      <c r="L129" s="65">
        <v>1.1000000000000001</v>
      </c>
      <c r="M129" s="66" t="s">
        <v>703</v>
      </c>
      <c r="N129" s="67">
        <v>2881.7</v>
      </c>
      <c r="O129" s="67">
        <v>0.05</v>
      </c>
      <c r="P129" s="67">
        <v>0.05</v>
      </c>
      <c r="Q129" s="252"/>
    </row>
    <row r="130" spans="1:17" x14ac:dyDescent="0.2">
      <c r="A130" s="221">
        <v>846</v>
      </c>
      <c r="B130" s="101">
        <v>846</v>
      </c>
      <c r="C130" s="222">
        <v>1800061175042</v>
      </c>
      <c r="D130" s="223">
        <v>665</v>
      </c>
      <c r="E130" s="101">
        <v>665</v>
      </c>
      <c r="F130" s="222">
        <v>1800061175051</v>
      </c>
      <c r="G130" s="60" t="s">
        <v>904</v>
      </c>
      <c r="H130" s="224" t="s">
        <v>1604</v>
      </c>
      <c r="I130" s="64" t="s">
        <v>703</v>
      </c>
      <c r="J130" s="65">
        <v>90.66</v>
      </c>
      <c r="K130" s="65">
        <v>1.1000000000000001</v>
      </c>
      <c r="L130" s="65">
        <v>1.1000000000000001</v>
      </c>
      <c r="M130" s="66" t="s">
        <v>703</v>
      </c>
      <c r="N130" s="67">
        <v>2876.1</v>
      </c>
      <c r="O130" s="67">
        <v>0.05</v>
      </c>
      <c r="P130" s="67">
        <v>0.05</v>
      </c>
      <c r="Q130" s="252"/>
    </row>
    <row r="131" spans="1:17" x14ac:dyDescent="0.2">
      <c r="A131" s="221">
        <v>896</v>
      </c>
      <c r="B131" s="101">
        <v>896</v>
      </c>
      <c r="C131" s="222">
        <v>1800061114388</v>
      </c>
      <c r="D131" s="223">
        <v>714</v>
      </c>
      <c r="E131" s="101">
        <v>714</v>
      </c>
      <c r="F131" s="222">
        <v>1800061114397</v>
      </c>
      <c r="G131" s="60" t="s">
        <v>905</v>
      </c>
      <c r="H131" s="224" t="s">
        <v>1604</v>
      </c>
      <c r="I131" s="64" t="s">
        <v>703</v>
      </c>
      <c r="J131" s="65">
        <v>81.8</v>
      </c>
      <c r="K131" s="65">
        <v>2.0699999999999998</v>
      </c>
      <c r="L131" s="65">
        <v>2.0699999999999998</v>
      </c>
      <c r="M131" s="66" t="s">
        <v>703</v>
      </c>
      <c r="N131" s="67">
        <v>2981.38</v>
      </c>
      <c r="O131" s="67">
        <v>0.05</v>
      </c>
      <c r="P131" s="67">
        <v>0.05</v>
      </c>
      <c r="Q131" s="253" t="s">
        <v>1612</v>
      </c>
    </row>
    <row r="132" spans="1:17" x14ac:dyDescent="0.2">
      <c r="A132" s="221" t="s">
        <v>932</v>
      </c>
      <c r="B132" s="101" t="s">
        <v>932</v>
      </c>
      <c r="C132" s="222" t="s">
        <v>932</v>
      </c>
      <c r="D132" s="223" t="s">
        <v>951</v>
      </c>
      <c r="E132" s="101" t="s">
        <v>951</v>
      </c>
      <c r="F132" s="222" t="s">
        <v>951</v>
      </c>
      <c r="G132" s="60" t="s">
        <v>906</v>
      </c>
      <c r="H132" s="224" t="s">
        <v>1604</v>
      </c>
      <c r="I132" s="64" t="s">
        <v>703</v>
      </c>
      <c r="J132" s="65">
        <v>151.57</v>
      </c>
      <c r="K132" s="65">
        <v>1.1000000000000001</v>
      </c>
      <c r="L132" s="65">
        <v>1.1000000000000001</v>
      </c>
      <c r="M132" s="66" t="s">
        <v>703</v>
      </c>
      <c r="N132" s="67">
        <v>4833.83</v>
      </c>
      <c r="O132" s="67">
        <v>0.05</v>
      </c>
      <c r="P132" s="67">
        <v>0.05</v>
      </c>
      <c r="Q132" s="252"/>
    </row>
    <row r="133" spans="1:17" x14ac:dyDescent="0.2">
      <c r="A133" s="221">
        <v>859</v>
      </c>
      <c r="B133" s="101">
        <v>859</v>
      </c>
      <c r="C133" s="222">
        <v>1800035320127</v>
      </c>
      <c r="D133" s="223">
        <v>697</v>
      </c>
      <c r="E133" s="101">
        <v>697</v>
      </c>
      <c r="F133" s="222">
        <v>1800060630637</v>
      </c>
      <c r="G133" s="60" t="s">
        <v>907</v>
      </c>
      <c r="H133" s="224">
        <v>4</v>
      </c>
      <c r="I133" s="64" t="s">
        <v>703</v>
      </c>
      <c r="J133" s="65">
        <v>37661.51</v>
      </c>
      <c r="K133" s="65">
        <v>5.05</v>
      </c>
      <c r="L133" s="65">
        <v>5.05</v>
      </c>
      <c r="M133" s="66" t="s">
        <v>703</v>
      </c>
      <c r="N133" s="67">
        <v>19315.66</v>
      </c>
      <c r="O133" s="67">
        <v>0.05</v>
      </c>
      <c r="P133" s="67">
        <v>0.05</v>
      </c>
      <c r="Q133" s="253" t="s">
        <v>1612</v>
      </c>
    </row>
    <row r="134" spans="1:17" x14ac:dyDescent="0.2">
      <c r="A134" s="221">
        <v>866</v>
      </c>
      <c r="B134" s="101">
        <v>866</v>
      </c>
      <c r="C134" s="222">
        <v>1800051523646</v>
      </c>
      <c r="D134" s="223" t="s">
        <v>952</v>
      </c>
      <c r="E134" s="101" t="s">
        <v>952</v>
      </c>
      <c r="F134" s="222" t="s">
        <v>1604</v>
      </c>
      <c r="G134" s="60" t="s">
        <v>908</v>
      </c>
      <c r="H134" s="224">
        <v>3</v>
      </c>
      <c r="I134" s="64">
        <v>0.70799999999999996</v>
      </c>
      <c r="J134" s="65">
        <v>27627.14</v>
      </c>
      <c r="K134" s="65">
        <v>1.25</v>
      </c>
      <c r="L134" s="65">
        <v>1.25</v>
      </c>
      <c r="M134" s="66" t="s">
        <v>703</v>
      </c>
      <c r="N134" s="67">
        <v>6496.12</v>
      </c>
      <c r="O134" s="67">
        <v>0.05</v>
      </c>
      <c r="P134" s="67">
        <v>0.05</v>
      </c>
      <c r="Q134" s="253" t="s">
        <v>1612</v>
      </c>
    </row>
    <row r="135" spans="1:17" x14ac:dyDescent="0.2">
      <c r="A135" s="221" t="s">
        <v>933</v>
      </c>
      <c r="B135" s="101" t="s">
        <v>933</v>
      </c>
      <c r="C135" s="222" t="s">
        <v>1605</v>
      </c>
      <c r="D135" s="223" t="s">
        <v>953</v>
      </c>
      <c r="E135" s="101" t="s">
        <v>953</v>
      </c>
      <c r="F135" s="222" t="s">
        <v>1606</v>
      </c>
      <c r="G135" s="60" t="s">
        <v>909</v>
      </c>
      <c r="H135" s="224" t="s">
        <v>1604</v>
      </c>
      <c r="I135" s="64" t="s">
        <v>703</v>
      </c>
      <c r="J135" s="65">
        <v>2100.39</v>
      </c>
      <c r="K135" s="65">
        <v>1.1000000000000001</v>
      </c>
      <c r="L135" s="65">
        <v>1.1000000000000001</v>
      </c>
      <c r="M135" s="66" t="s">
        <v>703</v>
      </c>
      <c r="N135" s="67">
        <v>2100.39</v>
      </c>
      <c r="O135" s="67">
        <v>0.05</v>
      </c>
      <c r="P135" s="67">
        <v>0.05</v>
      </c>
      <c r="Q135" s="252"/>
    </row>
    <row r="136" spans="1:17" x14ac:dyDescent="0.2">
      <c r="A136" s="221" t="s">
        <v>934</v>
      </c>
      <c r="B136" s="101" t="s">
        <v>934</v>
      </c>
      <c r="C136" s="222" t="s">
        <v>933</v>
      </c>
      <c r="D136" s="223" t="s">
        <v>954</v>
      </c>
      <c r="E136" s="101" t="s">
        <v>954</v>
      </c>
      <c r="F136" s="222" t="s">
        <v>953</v>
      </c>
      <c r="G136" s="60" t="s">
        <v>910</v>
      </c>
      <c r="H136" s="224" t="s">
        <v>1604</v>
      </c>
      <c r="I136" s="64" t="s">
        <v>703</v>
      </c>
      <c r="J136" s="65">
        <v>326.94</v>
      </c>
      <c r="K136" s="65">
        <v>1.32</v>
      </c>
      <c r="L136" s="65">
        <v>1.32</v>
      </c>
      <c r="M136" s="66" t="s">
        <v>703</v>
      </c>
      <c r="N136" s="67">
        <v>4904.92</v>
      </c>
      <c r="O136" s="67">
        <v>0.05</v>
      </c>
      <c r="P136" s="67">
        <v>0.05</v>
      </c>
      <c r="Q136" s="252"/>
    </row>
    <row r="137" spans="1:17" x14ac:dyDescent="0.2">
      <c r="A137" s="221" t="s">
        <v>935</v>
      </c>
      <c r="B137" s="101" t="s">
        <v>935</v>
      </c>
      <c r="C137" s="222" t="s">
        <v>934</v>
      </c>
      <c r="D137" s="223" t="s">
        <v>955</v>
      </c>
      <c r="E137" s="101" t="s">
        <v>955</v>
      </c>
      <c r="F137" s="222" t="s">
        <v>954</v>
      </c>
      <c r="G137" s="60" t="s">
        <v>911</v>
      </c>
      <c r="H137" s="224" t="s">
        <v>1604</v>
      </c>
      <c r="I137" s="64" t="s">
        <v>703</v>
      </c>
      <c r="J137" s="65">
        <v>2137.92</v>
      </c>
      <c r="K137" s="65">
        <v>1.1000000000000001</v>
      </c>
      <c r="L137" s="65">
        <v>1.1000000000000001</v>
      </c>
      <c r="M137" s="66" t="s">
        <v>703</v>
      </c>
      <c r="N137" s="67">
        <v>2137.92</v>
      </c>
      <c r="O137" s="67">
        <v>0.05</v>
      </c>
      <c r="P137" s="67">
        <v>0.05</v>
      </c>
      <c r="Q137" s="252"/>
    </row>
    <row r="138" spans="1:17" x14ac:dyDescent="0.2">
      <c r="A138" s="221" t="s">
        <v>936</v>
      </c>
      <c r="B138" s="101" t="s">
        <v>936</v>
      </c>
      <c r="C138" s="222" t="s">
        <v>935</v>
      </c>
      <c r="D138" s="223" t="s">
        <v>956</v>
      </c>
      <c r="E138" s="101" t="s">
        <v>956</v>
      </c>
      <c r="F138" s="222" t="s">
        <v>955</v>
      </c>
      <c r="G138" s="60" t="s">
        <v>912</v>
      </c>
      <c r="H138" s="224" t="s">
        <v>1604</v>
      </c>
      <c r="I138" s="64" t="s">
        <v>703</v>
      </c>
      <c r="J138" s="65">
        <v>59.83</v>
      </c>
      <c r="K138" s="65">
        <v>1.25</v>
      </c>
      <c r="L138" s="65">
        <v>1.25</v>
      </c>
      <c r="M138" s="66" t="s">
        <v>703</v>
      </c>
      <c r="N138" s="67">
        <v>929.27</v>
      </c>
      <c r="O138" s="67">
        <v>0.05</v>
      </c>
      <c r="P138" s="67">
        <v>0.05</v>
      </c>
      <c r="Q138" s="252"/>
    </row>
    <row r="139" spans="1:17" x14ac:dyDescent="0.2">
      <c r="A139" s="221" t="s">
        <v>937</v>
      </c>
      <c r="B139" s="101" t="s">
        <v>937</v>
      </c>
      <c r="C139" s="222" t="s">
        <v>936</v>
      </c>
      <c r="D139" s="223" t="s">
        <v>957</v>
      </c>
      <c r="E139" s="101" t="s">
        <v>957</v>
      </c>
      <c r="F139" s="222" t="s">
        <v>956</v>
      </c>
      <c r="G139" s="60" t="s">
        <v>913</v>
      </c>
      <c r="H139" s="224" t="s">
        <v>1604</v>
      </c>
      <c r="I139" s="64" t="s">
        <v>703</v>
      </c>
      <c r="J139" s="65">
        <v>72.84</v>
      </c>
      <c r="K139" s="65">
        <v>1.25</v>
      </c>
      <c r="L139" s="65">
        <v>1.25</v>
      </c>
      <c r="M139" s="66" t="s">
        <v>703</v>
      </c>
      <c r="N139" s="67">
        <v>1131.29</v>
      </c>
      <c r="O139" s="67">
        <v>0.05</v>
      </c>
      <c r="P139" s="67">
        <v>0.05</v>
      </c>
      <c r="Q139" s="252"/>
    </row>
    <row r="140" spans="1:17" x14ac:dyDescent="0.2">
      <c r="A140" s="221" t="s">
        <v>938</v>
      </c>
      <c r="B140" s="101" t="s">
        <v>938</v>
      </c>
      <c r="C140" s="222" t="s">
        <v>937</v>
      </c>
      <c r="D140" s="223" t="s">
        <v>958</v>
      </c>
      <c r="E140" s="101" t="s">
        <v>958</v>
      </c>
      <c r="F140" s="222" t="s">
        <v>957</v>
      </c>
      <c r="G140" s="60" t="s">
        <v>914</v>
      </c>
      <c r="H140" s="224" t="s">
        <v>1604</v>
      </c>
      <c r="I140" s="64" t="s">
        <v>703</v>
      </c>
      <c r="J140" s="65">
        <v>435.61</v>
      </c>
      <c r="K140" s="65">
        <v>1.25</v>
      </c>
      <c r="L140" s="65">
        <v>1.25</v>
      </c>
      <c r="M140" s="66" t="s">
        <v>703</v>
      </c>
      <c r="N140" s="67">
        <v>5502.35</v>
      </c>
      <c r="O140" s="67">
        <v>0.05</v>
      </c>
      <c r="P140" s="67">
        <v>0.05</v>
      </c>
      <c r="Q140" s="252"/>
    </row>
    <row r="141" spans="1:17" x14ac:dyDescent="0.2">
      <c r="A141" s="221">
        <v>810</v>
      </c>
      <c r="B141" s="101">
        <v>810</v>
      </c>
      <c r="C141" s="222">
        <v>1800061177740</v>
      </c>
      <c r="D141" s="223">
        <v>717</v>
      </c>
      <c r="E141" s="101">
        <v>717</v>
      </c>
      <c r="F141" s="222">
        <v>1800061177750</v>
      </c>
      <c r="G141" s="60" t="s">
        <v>915</v>
      </c>
      <c r="H141" s="224" t="s">
        <v>1604</v>
      </c>
      <c r="I141" s="64" t="s">
        <v>703</v>
      </c>
      <c r="J141" s="65">
        <v>80.86</v>
      </c>
      <c r="K141" s="65">
        <v>1.1000000000000001</v>
      </c>
      <c r="L141" s="65">
        <v>1.1000000000000001</v>
      </c>
      <c r="M141" s="66" t="s">
        <v>703</v>
      </c>
      <c r="N141" s="67">
        <v>1616.49</v>
      </c>
      <c r="O141" s="67">
        <v>0.05</v>
      </c>
      <c r="P141" s="67">
        <v>0.05</v>
      </c>
      <c r="Q141" s="252"/>
    </row>
    <row r="142" spans="1:17" x14ac:dyDescent="0.2">
      <c r="A142" s="221" t="s">
        <v>939</v>
      </c>
      <c r="B142" s="101" t="s">
        <v>939</v>
      </c>
      <c r="C142" s="222" t="s">
        <v>939</v>
      </c>
      <c r="D142" s="223" t="s">
        <v>959</v>
      </c>
      <c r="E142" s="101" t="s">
        <v>959</v>
      </c>
      <c r="F142" s="222" t="s">
        <v>959</v>
      </c>
      <c r="G142" s="60" t="s">
        <v>916</v>
      </c>
      <c r="H142" s="224" t="s">
        <v>1604</v>
      </c>
      <c r="I142" s="64" t="s">
        <v>703</v>
      </c>
      <c r="J142" s="65">
        <v>324.62</v>
      </c>
      <c r="K142" s="65">
        <v>1.49</v>
      </c>
      <c r="L142" s="65">
        <v>1.49</v>
      </c>
      <c r="M142" s="66" t="s">
        <v>703</v>
      </c>
      <c r="N142" s="67">
        <v>12989.92</v>
      </c>
      <c r="O142" s="67">
        <v>0.05</v>
      </c>
      <c r="P142" s="67">
        <v>0.05</v>
      </c>
      <c r="Q142" s="252"/>
    </row>
    <row r="143" spans="1:17" x14ac:dyDescent="0.2">
      <c r="A143" s="221" t="s">
        <v>940</v>
      </c>
      <c r="B143" s="101" t="s">
        <v>940</v>
      </c>
      <c r="C143" s="222" t="s">
        <v>940</v>
      </c>
      <c r="D143" s="223" t="s">
        <v>960</v>
      </c>
      <c r="E143" s="101" t="s">
        <v>960</v>
      </c>
      <c r="F143" s="222" t="s">
        <v>960</v>
      </c>
      <c r="G143" s="60" t="s">
        <v>917</v>
      </c>
      <c r="H143" s="224" t="s">
        <v>1604</v>
      </c>
      <c r="I143" s="64" t="s">
        <v>703</v>
      </c>
      <c r="J143" s="65">
        <v>236.77</v>
      </c>
      <c r="K143" s="65">
        <v>1.1000000000000001</v>
      </c>
      <c r="L143" s="65">
        <v>1.1000000000000001</v>
      </c>
      <c r="M143" s="66" t="s">
        <v>703</v>
      </c>
      <c r="N143" s="67">
        <v>21211.61</v>
      </c>
      <c r="O143" s="67">
        <v>0.05</v>
      </c>
      <c r="P143" s="67">
        <v>0.05</v>
      </c>
      <c r="Q143" s="252"/>
    </row>
    <row r="144" spans="1:17" x14ac:dyDescent="0.2">
      <c r="A144" s="221" t="s">
        <v>941</v>
      </c>
      <c r="B144" s="101" t="s">
        <v>941</v>
      </c>
      <c r="C144" s="222" t="s">
        <v>941</v>
      </c>
      <c r="D144" s="223" t="s">
        <v>961</v>
      </c>
      <c r="E144" s="101" t="s">
        <v>961</v>
      </c>
      <c r="F144" s="222" t="s">
        <v>961</v>
      </c>
      <c r="G144" s="60" t="s">
        <v>918</v>
      </c>
      <c r="H144" s="224" t="s">
        <v>1604</v>
      </c>
      <c r="I144" s="64" t="s">
        <v>703</v>
      </c>
      <c r="J144" s="65">
        <v>904.67</v>
      </c>
      <c r="K144" s="65">
        <v>1.45</v>
      </c>
      <c r="L144" s="65">
        <v>1.45</v>
      </c>
      <c r="M144" s="66" t="s">
        <v>703</v>
      </c>
      <c r="N144" s="67">
        <v>4455.49</v>
      </c>
      <c r="O144" s="67">
        <v>0.05</v>
      </c>
      <c r="P144" s="67">
        <v>0.05</v>
      </c>
      <c r="Q144" s="253" t="s">
        <v>1612</v>
      </c>
    </row>
    <row r="145" spans="1:17" x14ac:dyDescent="0.2">
      <c r="A145" s="221" t="s">
        <v>942</v>
      </c>
      <c r="B145" s="101" t="s">
        <v>942</v>
      </c>
      <c r="C145" s="222" t="s">
        <v>942</v>
      </c>
      <c r="D145" s="223" t="s">
        <v>962</v>
      </c>
      <c r="E145" s="101" t="s">
        <v>962</v>
      </c>
      <c r="F145" s="222" t="s">
        <v>962</v>
      </c>
      <c r="G145" s="60" t="s">
        <v>919</v>
      </c>
      <c r="H145" s="224" t="s">
        <v>1604</v>
      </c>
      <c r="I145" s="64" t="s">
        <v>703</v>
      </c>
      <c r="J145" s="65">
        <v>90.35</v>
      </c>
      <c r="K145" s="65">
        <v>1.32</v>
      </c>
      <c r="L145" s="65">
        <v>1.32</v>
      </c>
      <c r="M145" s="66" t="s">
        <v>703</v>
      </c>
      <c r="N145" s="67">
        <v>7662.05</v>
      </c>
      <c r="O145" s="67">
        <v>0.05</v>
      </c>
      <c r="P145" s="67">
        <v>0.05</v>
      </c>
      <c r="Q145" s="252"/>
    </row>
    <row r="146" spans="1:17" x14ac:dyDescent="0.2">
      <c r="A146" s="221" t="s">
        <v>943</v>
      </c>
      <c r="B146" s="101" t="s">
        <v>943</v>
      </c>
      <c r="C146" s="222" t="s">
        <v>943</v>
      </c>
      <c r="D146" s="223" t="s">
        <v>963</v>
      </c>
      <c r="E146" s="101" t="s">
        <v>963</v>
      </c>
      <c r="F146" s="222" t="s">
        <v>963</v>
      </c>
      <c r="G146" s="60" t="s">
        <v>920</v>
      </c>
      <c r="H146" s="224" t="s">
        <v>1604</v>
      </c>
      <c r="I146" s="64" t="s">
        <v>703</v>
      </c>
      <c r="J146" s="65">
        <v>136.13</v>
      </c>
      <c r="K146" s="65">
        <v>1.32</v>
      </c>
      <c r="L146" s="65">
        <v>1.32</v>
      </c>
      <c r="M146" s="66" t="s">
        <v>703</v>
      </c>
      <c r="N146" s="67">
        <v>15922.34</v>
      </c>
      <c r="O146" s="67">
        <v>0.05</v>
      </c>
      <c r="P146" s="67">
        <v>0.05</v>
      </c>
      <c r="Q146" s="252"/>
    </row>
    <row r="147" spans="1:17" x14ac:dyDescent="0.2">
      <c r="A147" s="221" t="s">
        <v>944</v>
      </c>
      <c r="B147" s="101" t="s">
        <v>944</v>
      </c>
      <c r="C147" s="222" t="s">
        <v>944</v>
      </c>
      <c r="D147" s="223" t="s">
        <v>964</v>
      </c>
      <c r="E147" s="101" t="s">
        <v>964</v>
      </c>
      <c r="F147" s="222" t="s">
        <v>964</v>
      </c>
      <c r="G147" s="60" t="s">
        <v>921</v>
      </c>
      <c r="H147" s="224" t="s">
        <v>1604</v>
      </c>
      <c r="I147" s="64" t="s">
        <v>703</v>
      </c>
      <c r="J147" s="65">
        <v>74.3</v>
      </c>
      <c r="K147" s="65">
        <v>1.32</v>
      </c>
      <c r="L147" s="65">
        <v>1.32</v>
      </c>
      <c r="M147" s="66" t="s">
        <v>703</v>
      </c>
      <c r="N147" s="67">
        <v>7689.16</v>
      </c>
      <c r="O147" s="67">
        <v>0.05</v>
      </c>
      <c r="P147" s="67">
        <v>0.05</v>
      </c>
      <c r="Q147" s="252"/>
    </row>
    <row r="148" spans="1:17" x14ac:dyDescent="0.2">
      <c r="A148" s="221">
        <v>849</v>
      </c>
      <c r="B148" s="101">
        <v>849</v>
      </c>
      <c r="C148" s="222">
        <v>849</v>
      </c>
      <c r="D148" s="223">
        <v>649</v>
      </c>
      <c r="E148" s="101">
        <v>649</v>
      </c>
      <c r="F148" s="222">
        <v>649</v>
      </c>
      <c r="G148" s="60" t="s">
        <v>922</v>
      </c>
      <c r="H148" s="224" t="s">
        <v>1604</v>
      </c>
      <c r="I148" s="64" t="s">
        <v>703</v>
      </c>
      <c r="J148" s="65">
        <v>535.57000000000005</v>
      </c>
      <c r="K148" s="65">
        <v>1.1000000000000001</v>
      </c>
      <c r="L148" s="65">
        <v>1.1000000000000001</v>
      </c>
      <c r="M148" s="66" t="s">
        <v>703</v>
      </c>
      <c r="N148" s="67">
        <v>5342.39</v>
      </c>
      <c r="O148" s="67">
        <v>0.05</v>
      </c>
      <c r="P148" s="67">
        <v>0.05</v>
      </c>
      <c r="Q148" s="252"/>
    </row>
    <row r="149" spans="1:17" x14ac:dyDescent="0.2">
      <c r="A149" s="221" t="s">
        <v>1604</v>
      </c>
      <c r="B149" s="101" t="s">
        <v>1604</v>
      </c>
      <c r="C149" s="222"/>
      <c r="D149" s="223"/>
      <c r="E149" s="101"/>
      <c r="F149" s="222"/>
      <c r="G149" s="60"/>
      <c r="H149" s="224" t="s">
        <v>1604</v>
      </c>
      <c r="I149" s="64"/>
      <c r="J149" s="65"/>
      <c r="K149" s="65"/>
      <c r="L149" s="65"/>
      <c r="M149" s="66"/>
      <c r="N149" s="67"/>
      <c r="O149" s="67"/>
      <c r="P149" s="67"/>
    </row>
    <row r="150" spans="1:17" x14ac:dyDescent="0.2">
      <c r="A150" s="221" t="s">
        <v>1604</v>
      </c>
      <c r="B150" s="101" t="s">
        <v>1604</v>
      </c>
      <c r="C150" s="222"/>
      <c r="D150" s="223"/>
      <c r="E150" s="101"/>
      <c r="F150" s="222"/>
      <c r="G150" s="60"/>
      <c r="H150" s="224" t="s">
        <v>1604</v>
      </c>
      <c r="I150" s="64"/>
      <c r="J150" s="65"/>
      <c r="K150" s="65"/>
      <c r="L150" s="65"/>
      <c r="M150" s="66"/>
      <c r="N150" s="67"/>
      <c r="O150" s="67"/>
      <c r="P150" s="67"/>
    </row>
    <row r="151" spans="1:17" x14ac:dyDescent="0.2">
      <c r="A151" s="221" t="s">
        <v>1604</v>
      </c>
      <c r="B151" s="101" t="s">
        <v>1604</v>
      </c>
      <c r="C151" s="222"/>
      <c r="D151" s="223"/>
      <c r="E151" s="101"/>
      <c r="F151" s="222"/>
      <c r="G151" s="60"/>
      <c r="H151" s="224" t="s">
        <v>1604</v>
      </c>
      <c r="I151" s="64"/>
      <c r="J151" s="65"/>
      <c r="K151" s="65"/>
      <c r="L151" s="65"/>
      <c r="M151" s="66"/>
      <c r="N151" s="67"/>
      <c r="O151" s="67"/>
      <c r="P151" s="67"/>
    </row>
    <row r="152" spans="1:17" x14ac:dyDescent="0.2">
      <c r="A152" s="221" t="s">
        <v>1604</v>
      </c>
      <c r="B152" s="101" t="s">
        <v>1604</v>
      </c>
      <c r="C152" s="222"/>
      <c r="D152" s="223"/>
      <c r="E152" s="101"/>
      <c r="F152" s="222"/>
      <c r="G152" s="60"/>
      <c r="H152" s="224" t="s">
        <v>1604</v>
      </c>
      <c r="I152" s="64"/>
      <c r="J152" s="65"/>
      <c r="K152" s="65"/>
      <c r="L152" s="65"/>
      <c r="M152" s="66"/>
      <c r="N152" s="67"/>
      <c r="O152" s="67"/>
      <c r="P152" s="67"/>
    </row>
    <row r="153" spans="1:17" x14ac:dyDescent="0.2">
      <c r="A153" s="221" t="s">
        <v>1604</v>
      </c>
      <c r="B153" s="101" t="s">
        <v>1604</v>
      </c>
      <c r="C153" s="222"/>
      <c r="D153" s="223"/>
      <c r="E153" s="101"/>
      <c r="F153" s="222"/>
      <c r="G153" s="60"/>
      <c r="H153" s="224" t="s">
        <v>1604</v>
      </c>
      <c r="I153" s="64"/>
      <c r="J153" s="65"/>
      <c r="K153" s="65"/>
      <c r="L153" s="65"/>
      <c r="M153" s="66"/>
      <c r="N153" s="67"/>
      <c r="O153" s="67"/>
      <c r="P153" s="67"/>
    </row>
    <row r="154" spans="1:17" x14ac:dyDescent="0.2">
      <c r="A154" s="47"/>
      <c r="B154" s="101"/>
      <c r="C154" s="59"/>
      <c r="D154" s="48"/>
      <c r="E154" s="101"/>
      <c r="F154" s="59"/>
      <c r="G154" s="60"/>
      <c r="H154" s="60"/>
      <c r="I154" s="64"/>
      <c r="J154" s="65"/>
      <c r="K154" s="65"/>
      <c r="L154" s="65"/>
      <c r="M154" s="66"/>
      <c r="N154" s="67"/>
      <c r="O154" s="67"/>
      <c r="P154" s="67"/>
    </row>
    <row r="155" spans="1:17" x14ac:dyDescent="0.2">
      <c r="A155" s="47"/>
      <c r="B155" s="101"/>
      <c r="C155" s="59"/>
      <c r="D155" s="48"/>
      <c r="E155" s="101"/>
      <c r="F155" s="59"/>
      <c r="G155" s="60"/>
      <c r="H155" s="60"/>
      <c r="I155" s="64"/>
      <c r="J155" s="65"/>
      <c r="K155" s="65"/>
      <c r="L155" s="65"/>
      <c r="M155" s="66"/>
      <c r="N155" s="67"/>
      <c r="O155" s="67"/>
      <c r="P155" s="67"/>
    </row>
    <row r="156" spans="1:17" x14ac:dyDescent="0.2">
      <c r="A156" s="47"/>
      <c r="B156" s="101"/>
      <c r="C156" s="59"/>
      <c r="D156" s="48"/>
      <c r="E156" s="101"/>
      <c r="F156" s="59"/>
      <c r="G156" s="60"/>
      <c r="H156" s="60"/>
      <c r="I156" s="64"/>
      <c r="J156" s="65"/>
      <c r="K156" s="65"/>
      <c r="L156" s="65"/>
      <c r="M156" s="66"/>
      <c r="N156" s="67"/>
      <c r="O156" s="67"/>
      <c r="P156" s="67"/>
    </row>
    <row r="157" spans="1:17" x14ac:dyDescent="0.2">
      <c r="A157" s="47"/>
      <c r="B157" s="101"/>
      <c r="C157" s="59"/>
      <c r="D157" s="48"/>
      <c r="E157" s="101"/>
      <c r="F157" s="59"/>
      <c r="G157" s="60"/>
      <c r="H157" s="60"/>
      <c r="I157" s="64"/>
      <c r="J157" s="65"/>
      <c r="K157" s="65"/>
      <c r="L157" s="65"/>
      <c r="M157" s="66"/>
      <c r="N157" s="67"/>
      <c r="O157" s="67"/>
      <c r="P157" s="67"/>
    </row>
    <row r="158" spans="1:17" x14ac:dyDescent="0.2">
      <c r="A158" s="47"/>
      <c r="B158" s="101"/>
      <c r="C158" s="59"/>
      <c r="D158" s="48"/>
      <c r="E158" s="101"/>
      <c r="F158" s="59"/>
      <c r="G158" s="60"/>
      <c r="H158" s="60"/>
      <c r="I158" s="64"/>
      <c r="J158" s="65"/>
      <c r="K158" s="65"/>
      <c r="L158" s="65"/>
      <c r="M158" s="66"/>
      <c r="N158" s="67"/>
      <c r="O158" s="67"/>
      <c r="P158" s="67"/>
    </row>
    <row r="159" spans="1:17" x14ac:dyDescent="0.2">
      <c r="A159" s="47"/>
      <c r="B159" s="101"/>
      <c r="C159" s="59"/>
      <c r="D159" s="48"/>
      <c r="E159" s="101"/>
      <c r="F159" s="59"/>
      <c r="G159" s="60"/>
      <c r="H159" s="60"/>
      <c r="I159" s="64"/>
      <c r="J159" s="65"/>
      <c r="K159" s="65"/>
      <c r="L159" s="65"/>
      <c r="M159" s="66"/>
      <c r="N159" s="67"/>
      <c r="O159" s="67"/>
      <c r="P159" s="67"/>
    </row>
    <row r="160" spans="1:17" x14ac:dyDescent="0.2">
      <c r="A160" s="47"/>
      <c r="B160" s="101"/>
      <c r="C160" s="59"/>
      <c r="D160" s="48"/>
      <c r="E160" s="101"/>
      <c r="F160" s="59"/>
      <c r="G160" s="60"/>
      <c r="H160" s="60"/>
      <c r="I160" s="64"/>
      <c r="J160" s="65"/>
      <c r="K160" s="65"/>
      <c r="L160" s="65"/>
      <c r="M160" s="66"/>
      <c r="N160" s="67"/>
      <c r="O160" s="67"/>
      <c r="P160" s="67"/>
    </row>
    <row r="161" spans="1:16" x14ac:dyDescent="0.2">
      <c r="A161" s="47"/>
      <c r="B161" s="101"/>
      <c r="C161" s="59"/>
      <c r="D161" s="48"/>
      <c r="E161" s="101"/>
      <c r="F161" s="59"/>
      <c r="G161" s="60"/>
      <c r="H161" s="60"/>
      <c r="I161" s="64"/>
      <c r="J161" s="65"/>
      <c r="K161" s="65"/>
      <c r="L161" s="65"/>
      <c r="M161" s="66"/>
      <c r="N161" s="67"/>
      <c r="O161" s="67"/>
      <c r="P161" s="67"/>
    </row>
    <row r="162" spans="1:16" x14ac:dyDescent="0.2">
      <c r="A162" s="47"/>
      <c r="B162" s="101"/>
      <c r="C162" s="59"/>
      <c r="D162" s="48"/>
      <c r="E162" s="101"/>
      <c r="F162" s="59"/>
      <c r="G162" s="60"/>
      <c r="H162" s="60"/>
      <c r="I162" s="64"/>
      <c r="J162" s="65"/>
      <c r="K162" s="65"/>
      <c r="L162" s="65"/>
      <c r="M162" s="66"/>
      <c r="N162" s="67"/>
      <c r="O162" s="67"/>
      <c r="P162" s="67"/>
    </row>
    <row r="163" spans="1:16" x14ac:dyDescent="0.2">
      <c r="A163" s="47"/>
      <c r="B163" s="101"/>
      <c r="C163" s="59"/>
      <c r="D163" s="48"/>
      <c r="E163" s="101"/>
      <c r="F163" s="59"/>
      <c r="G163" s="60"/>
      <c r="H163" s="60"/>
      <c r="I163" s="64"/>
      <c r="J163" s="65"/>
      <c r="K163" s="65"/>
      <c r="L163" s="65"/>
      <c r="M163" s="66"/>
      <c r="N163" s="67"/>
      <c r="O163" s="67"/>
      <c r="P163" s="67"/>
    </row>
    <row r="164" spans="1:16" x14ac:dyDescent="0.2">
      <c r="A164" s="47"/>
      <c r="B164" s="101"/>
      <c r="C164" s="59"/>
      <c r="D164" s="48"/>
      <c r="E164" s="101"/>
      <c r="F164" s="59"/>
      <c r="G164" s="60"/>
      <c r="H164" s="60"/>
      <c r="I164" s="64"/>
      <c r="J164" s="65"/>
      <c r="K164" s="65"/>
      <c r="L164" s="65"/>
      <c r="M164" s="66"/>
      <c r="N164" s="67"/>
      <c r="O164" s="67"/>
      <c r="P164" s="67"/>
    </row>
    <row r="165" spans="1:16" x14ac:dyDescent="0.2">
      <c r="A165" s="47"/>
      <c r="B165" s="101"/>
      <c r="C165" s="59"/>
      <c r="D165" s="48"/>
      <c r="E165" s="101"/>
      <c r="F165" s="59"/>
      <c r="G165" s="60"/>
      <c r="H165" s="60"/>
      <c r="I165" s="64"/>
      <c r="J165" s="65"/>
      <c r="K165" s="65"/>
      <c r="L165" s="65"/>
      <c r="M165" s="66"/>
      <c r="N165" s="67"/>
      <c r="O165" s="67"/>
      <c r="P165" s="67"/>
    </row>
    <row r="166" spans="1:16" x14ac:dyDescent="0.2">
      <c r="A166" s="47"/>
      <c r="B166" s="101"/>
      <c r="C166" s="59"/>
      <c r="D166" s="48"/>
      <c r="E166" s="101"/>
      <c r="F166" s="59"/>
      <c r="G166" s="60"/>
      <c r="H166" s="60"/>
      <c r="I166" s="64"/>
      <c r="J166" s="65"/>
      <c r="K166" s="65"/>
      <c r="L166" s="65"/>
      <c r="M166" s="66"/>
      <c r="N166" s="67"/>
      <c r="O166" s="67"/>
      <c r="P166" s="67"/>
    </row>
    <row r="167" spans="1:16" x14ac:dyDescent="0.2">
      <c r="A167" s="47"/>
      <c r="B167" s="101"/>
      <c r="C167" s="59"/>
      <c r="D167" s="48"/>
      <c r="E167" s="101"/>
      <c r="F167" s="59"/>
      <c r="G167" s="60"/>
      <c r="H167" s="60"/>
      <c r="I167" s="64"/>
      <c r="J167" s="65"/>
      <c r="K167" s="65"/>
      <c r="L167" s="65"/>
      <c r="M167" s="66"/>
      <c r="N167" s="67"/>
      <c r="O167" s="67"/>
      <c r="P167" s="67"/>
    </row>
    <row r="168" spans="1:16" x14ac:dyDescent="0.2">
      <c r="A168" s="47"/>
      <c r="B168" s="101"/>
      <c r="C168" s="59"/>
      <c r="D168" s="48"/>
      <c r="E168" s="101"/>
      <c r="F168" s="59"/>
      <c r="G168" s="60"/>
      <c r="H168" s="60"/>
      <c r="I168" s="64"/>
      <c r="J168" s="65"/>
      <c r="K168" s="65"/>
      <c r="L168" s="65"/>
      <c r="M168" s="66"/>
      <c r="N168" s="67"/>
      <c r="O168" s="67"/>
      <c r="P168" s="67"/>
    </row>
    <row r="169" spans="1:16" x14ac:dyDescent="0.2">
      <c r="A169" s="47"/>
      <c r="B169" s="101"/>
      <c r="C169" s="59"/>
      <c r="D169" s="48"/>
      <c r="E169" s="101"/>
      <c r="F169" s="59"/>
      <c r="G169" s="60"/>
      <c r="H169" s="60"/>
      <c r="I169" s="64"/>
      <c r="J169" s="65"/>
      <c r="K169" s="65"/>
      <c r="L169" s="65"/>
      <c r="M169" s="66"/>
      <c r="N169" s="67"/>
      <c r="O169" s="67"/>
      <c r="P169" s="67"/>
    </row>
    <row r="170" spans="1:16" x14ac:dyDescent="0.2">
      <c r="A170" s="47"/>
      <c r="B170" s="101"/>
      <c r="C170" s="59"/>
      <c r="D170" s="48"/>
      <c r="E170" s="101"/>
      <c r="F170" s="59"/>
      <c r="G170" s="60"/>
      <c r="H170" s="60"/>
      <c r="I170" s="64"/>
      <c r="J170" s="65"/>
      <c r="K170" s="65"/>
      <c r="L170" s="65"/>
      <c r="M170" s="66"/>
      <c r="N170" s="67"/>
      <c r="O170" s="67"/>
      <c r="P170" s="67"/>
    </row>
    <row r="171" spans="1:16" x14ac:dyDescent="0.2">
      <c r="A171" s="47"/>
      <c r="B171" s="101"/>
      <c r="C171" s="59"/>
      <c r="D171" s="48"/>
      <c r="E171" s="101"/>
      <c r="F171" s="59"/>
      <c r="G171" s="60"/>
      <c r="H171" s="60"/>
      <c r="I171" s="64"/>
      <c r="J171" s="65"/>
      <c r="K171" s="65"/>
      <c r="L171" s="65"/>
      <c r="M171" s="66"/>
      <c r="N171" s="67"/>
      <c r="O171" s="67"/>
      <c r="P171" s="67"/>
    </row>
    <row r="172" spans="1:16" x14ac:dyDescent="0.2">
      <c r="A172" s="47"/>
      <c r="B172" s="101"/>
      <c r="C172" s="59"/>
      <c r="D172" s="48"/>
      <c r="E172" s="101"/>
      <c r="F172" s="59"/>
      <c r="G172" s="60"/>
      <c r="H172" s="60"/>
      <c r="I172" s="64"/>
      <c r="J172" s="65"/>
      <c r="K172" s="65"/>
      <c r="L172" s="65"/>
      <c r="M172" s="66"/>
      <c r="N172" s="67"/>
      <c r="O172" s="67"/>
      <c r="P172" s="67"/>
    </row>
    <row r="173" spans="1:16" x14ac:dyDescent="0.2">
      <c r="A173" s="47"/>
      <c r="B173" s="101"/>
      <c r="C173" s="59"/>
      <c r="D173" s="48"/>
      <c r="E173" s="101"/>
      <c r="F173" s="59"/>
      <c r="G173" s="60"/>
      <c r="H173" s="60"/>
      <c r="I173" s="64"/>
      <c r="J173" s="65"/>
      <c r="K173" s="65"/>
      <c r="L173" s="65"/>
      <c r="M173" s="66"/>
      <c r="N173" s="67"/>
      <c r="O173" s="67"/>
      <c r="P173" s="67"/>
    </row>
    <row r="174" spans="1:16" x14ac:dyDescent="0.2">
      <c r="A174" s="47"/>
      <c r="B174" s="101"/>
      <c r="C174" s="59"/>
      <c r="D174" s="48"/>
      <c r="E174" s="101"/>
      <c r="F174" s="59"/>
      <c r="G174" s="60"/>
      <c r="H174" s="60"/>
      <c r="I174" s="64"/>
      <c r="J174" s="65"/>
      <c r="K174" s="65"/>
      <c r="L174" s="65"/>
      <c r="M174" s="66"/>
      <c r="N174" s="67"/>
      <c r="O174" s="67"/>
      <c r="P174" s="67"/>
    </row>
    <row r="175" spans="1:16" x14ac:dyDescent="0.2">
      <c r="A175" s="47"/>
      <c r="B175" s="101"/>
      <c r="C175" s="59"/>
      <c r="D175" s="48"/>
      <c r="E175" s="101"/>
      <c r="F175" s="59"/>
      <c r="G175" s="60"/>
      <c r="H175" s="60"/>
      <c r="I175" s="64"/>
      <c r="J175" s="65"/>
      <c r="K175" s="65"/>
      <c r="L175" s="65"/>
      <c r="M175" s="66"/>
      <c r="N175" s="67"/>
      <c r="O175" s="67"/>
      <c r="P175" s="67"/>
    </row>
    <row r="176" spans="1:16" x14ac:dyDescent="0.2">
      <c r="A176" s="47"/>
      <c r="B176" s="101"/>
      <c r="C176" s="59"/>
      <c r="D176" s="48"/>
      <c r="E176" s="101"/>
      <c r="F176" s="59"/>
      <c r="G176" s="60"/>
      <c r="H176" s="60"/>
      <c r="I176" s="64"/>
      <c r="J176" s="65"/>
      <c r="K176" s="65"/>
      <c r="L176" s="65"/>
      <c r="M176" s="66"/>
      <c r="N176" s="67"/>
      <c r="O176" s="67"/>
      <c r="P176" s="67"/>
    </row>
    <row r="177" spans="1:16" x14ac:dyDescent="0.2">
      <c r="A177" s="47"/>
      <c r="B177" s="101"/>
      <c r="C177" s="59"/>
      <c r="D177" s="48"/>
      <c r="E177" s="101"/>
      <c r="F177" s="59"/>
      <c r="G177" s="60"/>
      <c r="H177" s="60"/>
      <c r="I177" s="64"/>
      <c r="J177" s="65"/>
      <c r="K177" s="65"/>
      <c r="L177" s="65"/>
      <c r="M177" s="66"/>
      <c r="N177" s="67"/>
      <c r="O177" s="67"/>
      <c r="P177" s="67"/>
    </row>
    <row r="178" spans="1:16" x14ac:dyDescent="0.2">
      <c r="A178" s="47"/>
      <c r="B178" s="101"/>
      <c r="C178" s="59"/>
      <c r="D178" s="48"/>
      <c r="E178" s="101"/>
      <c r="F178" s="59"/>
      <c r="G178" s="60"/>
      <c r="H178" s="60"/>
      <c r="I178" s="64"/>
      <c r="J178" s="65"/>
      <c r="K178" s="65"/>
      <c r="L178" s="65"/>
      <c r="M178" s="66"/>
      <c r="N178" s="67"/>
      <c r="O178" s="67"/>
      <c r="P178" s="67"/>
    </row>
    <row r="179" spans="1:16" x14ac:dyDescent="0.2">
      <c r="A179" s="47"/>
      <c r="B179" s="101"/>
      <c r="C179" s="59"/>
      <c r="D179" s="48"/>
      <c r="E179" s="101"/>
      <c r="F179" s="59"/>
      <c r="G179" s="60"/>
      <c r="H179" s="60"/>
      <c r="I179" s="64"/>
      <c r="J179" s="65"/>
      <c r="K179" s="65"/>
      <c r="L179" s="65"/>
      <c r="M179" s="66"/>
      <c r="N179" s="67"/>
      <c r="O179" s="67"/>
      <c r="P179" s="67"/>
    </row>
    <row r="180" spans="1:16" x14ac:dyDescent="0.2">
      <c r="A180" s="47"/>
      <c r="B180" s="101"/>
      <c r="C180" s="59"/>
      <c r="D180" s="48"/>
      <c r="E180" s="101"/>
      <c r="F180" s="59"/>
      <c r="G180" s="60"/>
      <c r="H180" s="60"/>
      <c r="I180" s="64"/>
      <c r="J180" s="65"/>
      <c r="K180" s="65"/>
      <c r="L180" s="65"/>
      <c r="M180" s="66"/>
      <c r="N180" s="67"/>
      <c r="O180" s="67"/>
      <c r="P180" s="67"/>
    </row>
    <row r="181" spans="1:16" x14ac:dyDescent="0.2">
      <c r="A181" s="47"/>
      <c r="B181" s="101"/>
      <c r="C181" s="59"/>
      <c r="D181" s="48"/>
      <c r="E181" s="101"/>
      <c r="F181" s="59"/>
      <c r="G181" s="60"/>
      <c r="H181" s="60"/>
      <c r="I181" s="64"/>
      <c r="J181" s="65"/>
      <c r="K181" s="65"/>
      <c r="L181" s="65"/>
      <c r="M181" s="66"/>
      <c r="N181" s="67"/>
      <c r="O181" s="67"/>
      <c r="P181" s="67"/>
    </row>
    <row r="182" spans="1:16" x14ac:dyDescent="0.2">
      <c r="A182" s="47"/>
      <c r="B182" s="101"/>
      <c r="C182" s="59"/>
      <c r="D182" s="48"/>
      <c r="E182" s="101"/>
      <c r="F182" s="59"/>
      <c r="G182" s="60"/>
      <c r="H182" s="60"/>
      <c r="I182" s="64"/>
      <c r="J182" s="65"/>
      <c r="K182" s="65"/>
      <c r="L182" s="65"/>
      <c r="M182" s="66"/>
      <c r="N182" s="67"/>
      <c r="O182" s="67"/>
      <c r="P182" s="67"/>
    </row>
    <row r="183" spans="1:16" x14ac:dyDescent="0.2">
      <c r="A183" s="47"/>
      <c r="B183" s="101"/>
      <c r="C183" s="59"/>
      <c r="D183" s="48"/>
      <c r="E183" s="101"/>
      <c r="F183" s="59"/>
      <c r="G183" s="60"/>
      <c r="H183" s="60"/>
      <c r="I183" s="64"/>
      <c r="J183" s="65"/>
      <c r="K183" s="65"/>
      <c r="L183" s="65"/>
      <c r="M183" s="66"/>
      <c r="N183" s="67"/>
      <c r="O183" s="67"/>
      <c r="P183" s="67"/>
    </row>
    <row r="184" spans="1:16" x14ac:dyDescent="0.2">
      <c r="A184" s="47"/>
      <c r="B184" s="101"/>
      <c r="C184" s="59"/>
      <c r="D184" s="48"/>
      <c r="E184" s="101"/>
      <c r="F184" s="59"/>
      <c r="G184" s="60"/>
      <c r="H184" s="60"/>
      <c r="I184" s="64"/>
      <c r="J184" s="65"/>
      <c r="K184" s="65"/>
      <c r="L184" s="65"/>
      <c r="M184" s="66"/>
      <c r="N184" s="67"/>
      <c r="O184" s="67"/>
      <c r="P184" s="67"/>
    </row>
    <row r="185" spans="1:16" x14ac:dyDescent="0.2">
      <c r="A185" s="47"/>
      <c r="B185" s="101"/>
      <c r="C185" s="59"/>
      <c r="D185" s="48"/>
      <c r="E185" s="101"/>
      <c r="F185" s="59"/>
      <c r="G185" s="60"/>
      <c r="H185" s="60"/>
      <c r="I185" s="64"/>
      <c r="J185" s="65"/>
      <c r="K185" s="65"/>
      <c r="L185" s="65"/>
      <c r="M185" s="66"/>
      <c r="N185" s="67"/>
      <c r="O185" s="67"/>
      <c r="P185" s="67"/>
    </row>
    <row r="186" spans="1:16" x14ac:dyDescent="0.2">
      <c r="A186" s="47"/>
      <c r="B186" s="101"/>
      <c r="C186" s="59"/>
      <c r="D186" s="48"/>
      <c r="E186" s="101"/>
      <c r="F186" s="59"/>
      <c r="G186" s="60"/>
      <c r="H186" s="60"/>
      <c r="I186" s="64"/>
      <c r="J186" s="65"/>
      <c r="K186" s="65"/>
      <c r="L186" s="65"/>
      <c r="M186" s="66"/>
      <c r="N186" s="67"/>
      <c r="O186" s="67"/>
      <c r="P186" s="67"/>
    </row>
    <row r="187" spans="1:16" x14ac:dyDescent="0.2">
      <c r="A187" s="47"/>
      <c r="B187" s="101"/>
      <c r="C187" s="59"/>
      <c r="D187" s="48"/>
      <c r="E187" s="101"/>
      <c r="F187" s="59"/>
      <c r="G187" s="60"/>
      <c r="H187" s="60"/>
      <c r="I187" s="64"/>
      <c r="J187" s="65"/>
      <c r="K187" s="65"/>
      <c r="L187" s="65"/>
      <c r="M187" s="66"/>
      <c r="N187" s="67"/>
      <c r="O187" s="67"/>
      <c r="P187" s="67"/>
    </row>
    <row r="188" spans="1:16" x14ac:dyDescent="0.2">
      <c r="A188" s="47"/>
      <c r="B188" s="101"/>
      <c r="C188" s="59"/>
      <c r="D188" s="48"/>
      <c r="E188" s="101"/>
      <c r="F188" s="59"/>
      <c r="G188" s="60"/>
      <c r="H188" s="60"/>
      <c r="I188" s="64"/>
      <c r="J188" s="65"/>
      <c r="K188" s="65"/>
      <c r="L188" s="65"/>
      <c r="M188" s="66"/>
      <c r="N188" s="67"/>
      <c r="O188" s="67"/>
      <c r="P188" s="67"/>
    </row>
    <row r="189" spans="1:16" x14ac:dyDescent="0.2">
      <c r="A189" s="47"/>
      <c r="B189" s="101"/>
      <c r="C189" s="59"/>
      <c r="D189" s="48"/>
      <c r="E189" s="101"/>
      <c r="F189" s="59"/>
      <c r="G189" s="60"/>
      <c r="H189" s="60"/>
      <c r="I189" s="64"/>
      <c r="J189" s="65"/>
      <c r="K189" s="65"/>
      <c r="L189" s="65"/>
      <c r="M189" s="66"/>
      <c r="N189" s="67"/>
      <c r="O189" s="67"/>
      <c r="P189" s="67"/>
    </row>
    <row r="190" spans="1:16" x14ac:dyDescent="0.2">
      <c r="A190" s="47"/>
      <c r="B190" s="101"/>
      <c r="C190" s="59"/>
      <c r="D190" s="48"/>
      <c r="E190" s="101"/>
      <c r="F190" s="59"/>
      <c r="G190" s="60"/>
      <c r="H190" s="60"/>
      <c r="I190" s="64"/>
      <c r="J190" s="65"/>
      <c r="K190" s="65"/>
      <c r="L190" s="65"/>
      <c r="M190" s="66"/>
      <c r="N190" s="67"/>
      <c r="O190" s="67"/>
      <c r="P190" s="67"/>
    </row>
    <row r="191" spans="1:16" x14ac:dyDescent="0.2">
      <c r="A191" s="47"/>
      <c r="B191" s="101"/>
      <c r="C191" s="59"/>
      <c r="D191" s="48"/>
      <c r="E191" s="101"/>
      <c r="F191" s="59"/>
      <c r="G191" s="60"/>
      <c r="H191" s="60"/>
      <c r="I191" s="64"/>
      <c r="J191" s="65"/>
      <c r="K191" s="65"/>
      <c r="L191" s="65"/>
      <c r="M191" s="66"/>
      <c r="N191" s="67"/>
      <c r="O191" s="67"/>
      <c r="P191" s="67"/>
    </row>
    <row r="192" spans="1:16" x14ac:dyDescent="0.2">
      <c r="A192" s="47"/>
      <c r="B192" s="101"/>
      <c r="C192" s="59"/>
      <c r="D192" s="48"/>
      <c r="E192" s="101"/>
      <c r="F192" s="59"/>
      <c r="G192" s="60"/>
      <c r="H192" s="60"/>
      <c r="I192" s="64"/>
      <c r="J192" s="65"/>
      <c r="K192" s="65"/>
      <c r="L192" s="65"/>
      <c r="M192" s="66"/>
      <c r="N192" s="67"/>
      <c r="O192" s="67"/>
      <c r="P192" s="67"/>
    </row>
    <row r="193" spans="1:16" x14ac:dyDescent="0.2">
      <c r="A193" s="47"/>
      <c r="B193" s="101"/>
      <c r="C193" s="59"/>
      <c r="D193" s="48"/>
      <c r="E193" s="101"/>
      <c r="F193" s="59"/>
      <c r="G193" s="60"/>
      <c r="H193" s="60"/>
      <c r="I193" s="64"/>
      <c r="J193" s="65"/>
      <c r="K193" s="65"/>
      <c r="L193" s="65"/>
      <c r="M193" s="66"/>
      <c r="N193" s="67"/>
      <c r="O193" s="67"/>
      <c r="P193" s="67"/>
    </row>
    <row r="194" spans="1:16" x14ac:dyDescent="0.2">
      <c r="A194" s="47"/>
      <c r="B194" s="101"/>
      <c r="C194" s="59"/>
      <c r="D194" s="48"/>
      <c r="E194" s="101"/>
      <c r="F194" s="59"/>
      <c r="G194" s="60"/>
      <c r="H194" s="60"/>
      <c r="I194" s="64"/>
      <c r="J194" s="65"/>
      <c r="K194" s="65"/>
      <c r="L194" s="65"/>
      <c r="M194" s="66"/>
      <c r="N194" s="67"/>
      <c r="O194" s="67"/>
      <c r="P194" s="67"/>
    </row>
    <row r="195" spans="1:16" x14ac:dyDescent="0.2">
      <c r="A195" s="47"/>
      <c r="B195" s="101"/>
      <c r="C195" s="59"/>
      <c r="D195" s="48"/>
      <c r="E195" s="101"/>
      <c r="F195" s="59"/>
      <c r="G195" s="60"/>
      <c r="H195" s="60"/>
      <c r="I195" s="64"/>
      <c r="J195" s="65"/>
      <c r="K195" s="65"/>
      <c r="L195" s="65"/>
      <c r="M195" s="66"/>
      <c r="N195" s="67"/>
      <c r="O195" s="67"/>
      <c r="P195" s="67"/>
    </row>
    <row r="196" spans="1:16" x14ac:dyDescent="0.2">
      <c r="A196" s="47"/>
      <c r="B196" s="101"/>
      <c r="C196" s="59"/>
      <c r="D196" s="48"/>
      <c r="E196" s="101"/>
      <c r="F196" s="59"/>
      <c r="G196" s="60"/>
      <c r="H196" s="60"/>
      <c r="I196" s="64"/>
      <c r="J196" s="65"/>
      <c r="K196" s="65"/>
      <c r="L196" s="65"/>
      <c r="M196" s="66"/>
      <c r="N196" s="67"/>
      <c r="O196" s="67"/>
      <c r="P196" s="67"/>
    </row>
    <row r="197" spans="1:16" x14ac:dyDescent="0.2">
      <c r="A197" s="47"/>
      <c r="B197" s="101"/>
      <c r="C197" s="59"/>
      <c r="D197" s="48"/>
      <c r="E197" s="101"/>
      <c r="F197" s="59"/>
      <c r="G197" s="60"/>
      <c r="H197" s="60"/>
      <c r="I197" s="64"/>
      <c r="J197" s="65"/>
      <c r="K197" s="65"/>
      <c r="L197" s="65"/>
      <c r="M197" s="66"/>
      <c r="N197" s="67"/>
      <c r="O197" s="67"/>
      <c r="P197" s="67"/>
    </row>
    <row r="198" spans="1:16" x14ac:dyDescent="0.2">
      <c r="A198" s="47"/>
      <c r="B198" s="101"/>
      <c r="C198" s="59"/>
      <c r="D198" s="48"/>
      <c r="E198" s="101"/>
      <c r="F198" s="59"/>
      <c r="G198" s="60"/>
      <c r="H198" s="60"/>
      <c r="I198" s="64"/>
      <c r="J198" s="65"/>
      <c r="K198" s="65"/>
      <c r="L198" s="65"/>
      <c r="M198" s="66"/>
      <c r="N198" s="67"/>
      <c r="O198" s="67"/>
      <c r="P198" s="67"/>
    </row>
    <row r="199" spans="1:16" x14ac:dyDescent="0.2">
      <c r="A199" s="47"/>
      <c r="B199" s="101"/>
      <c r="C199" s="59"/>
      <c r="D199" s="48"/>
      <c r="E199" s="101"/>
      <c r="F199" s="59"/>
      <c r="G199" s="60"/>
      <c r="H199" s="60"/>
      <c r="I199" s="64"/>
      <c r="J199" s="65"/>
      <c r="K199" s="65"/>
      <c r="L199" s="65"/>
      <c r="M199" s="66"/>
      <c r="N199" s="67"/>
      <c r="O199" s="67"/>
      <c r="P199" s="67"/>
    </row>
    <row r="200" spans="1:16" x14ac:dyDescent="0.2">
      <c r="A200" s="47"/>
      <c r="B200" s="101"/>
      <c r="C200" s="59"/>
      <c r="D200" s="48"/>
      <c r="E200" s="101"/>
      <c r="F200" s="59"/>
      <c r="G200" s="60"/>
      <c r="H200" s="60"/>
      <c r="I200" s="64"/>
      <c r="J200" s="65"/>
      <c r="K200" s="65"/>
      <c r="L200" s="65"/>
      <c r="M200" s="66"/>
      <c r="N200" s="67"/>
      <c r="O200" s="67"/>
      <c r="P200" s="67"/>
    </row>
    <row r="201" spans="1:16" x14ac:dyDescent="0.2">
      <c r="A201" s="47"/>
      <c r="B201" s="101"/>
      <c r="C201" s="59"/>
      <c r="D201" s="48"/>
      <c r="E201" s="101"/>
      <c r="F201" s="59"/>
      <c r="G201" s="60"/>
      <c r="H201" s="60"/>
      <c r="I201" s="64"/>
      <c r="J201" s="65"/>
      <c r="K201" s="65"/>
      <c r="L201" s="65"/>
      <c r="M201" s="66"/>
      <c r="N201" s="67"/>
      <c r="O201" s="67"/>
      <c r="P201" s="67"/>
    </row>
    <row r="202" spans="1:16" x14ac:dyDescent="0.2">
      <c r="A202" s="47"/>
      <c r="B202" s="101"/>
      <c r="C202" s="59"/>
      <c r="D202" s="48"/>
      <c r="E202" s="101"/>
      <c r="F202" s="59"/>
      <c r="G202" s="60"/>
      <c r="H202" s="60"/>
      <c r="I202" s="64"/>
      <c r="J202" s="65"/>
      <c r="K202" s="65"/>
      <c r="L202" s="65"/>
      <c r="M202" s="66"/>
      <c r="N202" s="67"/>
      <c r="O202" s="67"/>
      <c r="P202" s="67"/>
    </row>
    <row r="203" spans="1:16" x14ac:dyDescent="0.2">
      <c r="A203" s="47"/>
      <c r="B203" s="101"/>
      <c r="C203" s="59"/>
      <c r="D203" s="48"/>
      <c r="E203" s="101"/>
      <c r="F203" s="59"/>
      <c r="G203" s="60"/>
      <c r="H203" s="60"/>
      <c r="I203" s="64"/>
      <c r="J203" s="65"/>
      <c r="K203" s="65"/>
      <c r="L203" s="65"/>
      <c r="M203" s="66"/>
      <c r="N203" s="67"/>
      <c r="O203" s="67"/>
      <c r="P203" s="67"/>
    </row>
    <row r="204" spans="1:16" x14ac:dyDescent="0.2">
      <c r="A204" s="47"/>
      <c r="B204" s="101"/>
      <c r="C204" s="59"/>
      <c r="D204" s="48"/>
      <c r="E204" s="101"/>
      <c r="F204" s="59"/>
      <c r="G204" s="60"/>
      <c r="H204" s="60"/>
      <c r="I204" s="64"/>
      <c r="J204" s="65"/>
      <c r="K204" s="65"/>
      <c r="L204" s="65"/>
      <c r="M204" s="66"/>
      <c r="N204" s="67"/>
      <c r="O204" s="67"/>
      <c r="P204" s="67"/>
    </row>
    <row r="205" spans="1:16" x14ac:dyDescent="0.2">
      <c r="A205" s="47"/>
      <c r="B205" s="101"/>
      <c r="C205" s="59"/>
      <c r="D205" s="48"/>
      <c r="E205" s="101"/>
      <c r="F205" s="59"/>
      <c r="G205" s="60"/>
      <c r="H205" s="60"/>
      <c r="I205" s="64"/>
      <c r="J205" s="65"/>
      <c r="K205" s="65"/>
      <c r="L205" s="65"/>
      <c r="M205" s="66"/>
      <c r="N205" s="67"/>
      <c r="O205" s="67"/>
      <c r="P205" s="67"/>
    </row>
    <row r="206" spans="1:16" x14ac:dyDescent="0.2">
      <c r="A206" s="47"/>
      <c r="B206" s="101"/>
      <c r="C206" s="59"/>
      <c r="D206" s="48"/>
      <c r="E206" s="101"/>
      <c r="F206" s="59"/>
      <c r="G206" s="60"/>
      <c r="H206" s="60"/>
      <c r="I206" s="64"/>
      <c r="J206" s="65"/>
      <c r="K206" s="65"/>
      <c r="L206" s="65"/>
      <c r="M206" s="66"/>
      <c r="N206" s="67"/>
      <c r="O206" s="67"/>
      <c r="P206" s="67"/>
    </row>
    <row r="207" spans="1:16" x14ac:dyDescent="0.2">
      <c r="A207" s="47"/>
      <c r="B207" s="101"/>
      <c r="C207" s="59"/>
      <c r="D207" s="48"/>
      <c r="E207" s="101"/>
      <c r="F207" s="59"/>
      <c r="G207" s="60"/>
      <c r="H207" s="60"/>
      <c r="I207" s="64"/>
      <c r="J207" s="65"/>
      <c r="K207" s="65"/>
      <c r="L207" s="65"/>
      <c r="M207" s="66"/>
      <c r="N207" s="67"/>
      <c r="O207" s="67"/>
      <c r="P207" s="67"/>
    </row>
    <row r="208" spans="1:16" x14ac:dyDescent="0.2">
      <c r="A208" s="47"/>
      <c r="B208" s="101"/>
      <c r="C208" s="59"/>
      <c r="D208" s="48"/>
      <c r="E208" s="101"/>
      <c r="F208" s="59"/>
      <c r="G208" s="60"/>
      <c r="H208" s="60"/>
      <c r="I208" s="64"/>
      <c r="J208" s="65"/>
      <c r="K208" s="65"/>
      <c r="L208" s="65"/>
      <c r="M208" s="66"/>
      <c r="N208" s="67"/>
      <c r="O208" s="67"/>
      <c r="P208" s="67"/>
    </row>
    <row r="209" spans="1:16" x14ac:dyDescent="0.2">
      <c r="A209" s="47"/>
      <c r="B209" s="101"/>
      <c r="C209" s="59"/>
      <c r="D209" s="48"/>
      <c r="E209" s="101"/>
      <c r="F209" s="59"/>
      <c r="G209" s="60"/>
      <c r="H209" s="60"/>
      <c r="I209" s="64"/>
      <c r="J209" s="65"/>
      <c r="K209" s="65"/>
      <c r="L209" s="65"/>
      <c r="M209" s="66"/>
      <c r="N209" s="67"/>
      <c r="O209" s="67"/>
      <c r="P209" s="67"/>
    </row>
    <row r="210" spans="1:16" x14ac:dyDescent="0.2">
      <c r="A210" s="47"/>
      <c r="B210" s="101"/>
      <c r="C210" s="59"/>
      <c r="D210" s="48"/>
      <c r="E210" s="101"/>
      <c r="F210" s="59"/>
      <c r="G210" s="60"/>
      <c r="H210" s="60"/>
      <c r="I210" s="64"/>
      <c r="J210" s="65"/>
      <c r="K210" s="65"/>
      <c r="L210" s="65"/>
      <c r="M210" s="66"/>
      <c r="N210" s="67"/>
      <c r="O210" s="67"/>
      <c r="P210" s="67"/>
    </row>
    <row r="211" spans="1:16" x14ac:dyDescent="0.2">
      <c r="A211" s="47"/>
      <c r="B211" s="101"/>
      <c r="C211" s="59"/>
      <c r="D211" s="48"/>
      <c r="E211" s="101"/>
      <c r="F211" s="59"/>
      <c r="G211" s="60"/>
      <c r="H211" s="60"/>
      <c r="I211" s="64"/>
      <c r="J211" s="65"/>
      <c r="K211" s="65"/>
      <c r="L211" s="65"/>
      <c r="M211" s="66"/>
      <c r="N211" s="67"/>
      <c r="O211" s="67"/>
      <c r="P211" s="67"/>
    </row>
    <row r="212" spans="1:16" x14ac:dyDescent="0.2">
      <c r="A212" s="47"/>
      <c r="B212" s="101"/>
      <c r="C212" s="59"/>
      <c r="D212" s="48"/>
      <c r="E212" s="101"/>
      <c r="F212" s="59"/>
      <c r="G212" s="60"/>
      <c r="H212" s="60"/>
      <c r="I212" s="64"/>
      <c r="J212" s="65"/>
      <c r="K212" s="65"/>
      <c r="L212" s="65"/>
      <c r="M212" s="66"/>
      <c r="N212" s="67"/>
      <c r="O212" s="67"/>
      <c r="P212" s="67"/>
    </row>
    <row r="213" spans="1:16" x14ac:dyDescent="0.2">
      <c r="A213" s="47"/>
      <c r="B213" s="101"/>
      <c r="C213" s="59"/>
      <c r="D213" s="48"/>
      <c r="E213" s="101"/>
      <c r="F213" s="59"/>
      <c r="G213" s="60"/>
      <c r="H213" s="60"/>
      <c r="I213" s="64"/>
      <c r="J213" s="65"/>
      <c r="K213" s="65"/>
      <c r="L213" s="65"/>
      <c r="M213" s="66"/>
      <c r="N213" s="67"/>
      <c r="O213" s="67"/>
      <c r="P213" s="67"/>
    </row>
    <row r="214" spans="1:16" x14ac:dyDescent="0.2">
      <c r="A214" s="47"/>
      <c r="B214" s="101"/>
      <c r="C214" s="59"/>
      <c r="D214" s="48"/>
      <c r="E214" s="101"/>
      <c r="F214" s="59"/>
      <c r="G214" s="60"/>
      <c r="H214" s="60"/>
      <c r="I214" s="64"/>
      <c r="J214" s="65"/>
      <c r="K214" s="65"/>
      <c r="L214" s="65"/>
      <c r="M214" s="66"/>
      <c r="N214" s="67"/>
      <c r="O214" s="67"/>
      <c r="P214" s="67"/>
    </row>
    <row r="215" spans="1:16" x14ac:dyDescent="0.2">
      <c r="A215" s="47"/>
      <c r="B215" s="101"/>
      <c r="C215" s="59"/>
      <c r="D215" s="48"/>
      <c r="E215" s="101"/>
      <c r="F215" s="59"/>
      <c r="G215" s="60"/>
      <c r="H215" s="60"/>
      <c r="I215" s="64"/>
      <c r="J215" s="65"/>
      <c r="K215" s="65"/>
      <c r="L215" s="65"/>
      <c r="M215" s="66"/>
      <c r="N215" s="67"/>
      <c r="O215" s="67"/>
      <c r="P215" s="67"/>
    </row>
    <row r="216" spans="1:16" x14ac:dyDescent="0.2">
      <c r="A216" s="47"/>
      <c r="B216" s="101"/>
      <c r="C216" s="59"/>
      <c r="D216" s="48"/>
      <c r="E216" s="101"/>
      <c r="F216" s="59"/>
      <c r="G216" s="60"/>
      <c r="H216" s="60"/>
      <c r="I216" s="64"/>
      <c r="J216" s="65"/>
      <c r="K216" s="65"/>
      <c r="L216" s="65"/>
      <c r="M216" s="66"/>
      <c r="N216" s="67"/>
      <c r="O216" s="67"/>
      <c r="P216" s="67"/>
    </row>
    <row r="217" spans="1:16" x14ac:dyDescent="0.2">
      <c r="A217" s="47"/>
      <c r="B217" s="101"/>
      <c r="C217" s="59"/>
      <c r="D217" s="48"/>
      <c r="E217" s="101"/>
      <c r="F217" s="59"/>
      <c r="G217" s="60"/>
      <c r="H217" s="60"/>
      <c r="I217" s="64"/>
      <c r="J217" s="65"/>
      <c r="K217" s="65"/>
      <c r="L217" s="65"/>
      <c r="M217" s="66"/>
      <c r="N217" s="67"/>
      <c r="O217" s="67"/>
      <c r="P217" s="67"/>
    </row>
    <row r="218" spans="1:16" x14ac:dyDescent="0.2">
      <c r="A218" s="47"/>
      <c r="B218" s="101"/>
      <c r="C218" s="59"/>
      <c r="D218" s="48"/>
      <c r="E218" s="101"/>
      <c r="F218" s="59"/>
      <c r="G218" s="60"/>
      <c r="H218" s="60"/>
      <c r="I218" s="64"/>
      <c r="J218" s="65"/>
      <c r="K218" s="65"/>
      <c r="L218" s="65"/>
      <c r="M218" s="66"/>
      <c r="N218" s="67"/>
      <c r="O218" s="67"/>
      <c r="P218" s="67"/>
    </row>
    <row r="219" spans="1:16" x14ac:dyDescent="0.2">
      <c r="A219" s="47"/>
      <c r="B219" s="101"/>
      <c r="C219" s="59"/>
      <c r="D219" s="48"/>
      <c r="E219" s="101"/>
      <c r="F219" s="59"/>
      <c r="G219" s="60"/>
      <c r="H219" s="60"/>
      <c r="I219" s="64"/>
      <c r="J219" s="65"/>
      <c r="K219" s="65"/>
      <c r="L219" s="65"/>
      <c r="M219" s="66"/>
      <c r="N219" s="67"/>
      <c r="O219" s="67"/>
      <c r="P219" s="67"/>
    </row>
    <row r="220" spans="1:16" x14ac:dyDescent="0.2">
      <c r="A220" s="47"/>
      <c r="B220" s="101"/>
      <c r="C220" s="59"/>
      <c r="D220" s="48"/>
      <c r="E220" s="101"/>
      <c r="F220" s="59"/>
      <c r="G220" s="60"/>
      <c r="H220" s="60"/>
      <c r="I220" s="64"/>
      <c r="J220" s="65"/>
      <c r="K220" s="65"/>
      <c r="L220" s="65"/>
      <c r="M220" s="66"/>
      <c r="N220" s="67"/>
      <c r="O220" s="67"/>
      <c r="P220" s="67"/>
    </row>
    <row r="221" spans="1:16" x14ac:dyDescent="0.2">
      <c r="A221" s="47"/>
      <c r="B221" s="101"/>
      <c r="C221" s="59"/>
      <c r="D221" s="48"/>
      <c r="E221" s="101"/>
      <c r="F221" s="59"/>
      <c r="G221" s="60"/>
      <c r="H221" s="60"/>
      <c r="I221" s="64"/>
      <c r="J221" s="65"/>
      <c r="K221" s="65"/>
      <c r="L221" s="65"/>
      <c r="M221" s="66"/>
      <c r="N221" s="67"/>
      <c r="O221" s="67"/>
      <c r="P221" s="67"/>
    </row>
    <row r="222" spans="1:16" x14ac:dyDescent="0.2">
      <c r="A222" s="47"/>
      <c r="B222" s="101"/>
      <c r="C222" s="59"/>
      <c r="D222" s="48"/>
      <c r="E222" s="101"/>
      <c r="F222" s="59"/>
      <c r="G222" s="60"/>
      <c r="H222" s="60"/>
      <c r="I222" s="64"/>
      <c r="J222" s="65"/>
      <c r="K222" s="65"/>
      <c r="L222" s="65"/>
      <c r="M222" s="66"/>
      <c r="N222" s="67"/>
      <c r="O222" s="67"/>
      <c r="P222" s="67"/>
    </row>
    <row r="223" spans="1:16" x14ac:dyDescent="0.2">
      <c r="A223" s="47"/>
      <c r="B223" s="101"/>
      <c r="C223" s="59"/>
      <c r="D223" s="48"/>
      <c r="E223" s="101"/>
      <c r="F223" s="59"/>
      <c r="G223" s="60"/>
      <c r="H223" s="60"/>
      <c r="I223" s="64"/>
      <c r="J223" s="65"/>
      <c r="K223" s="65"/>
      <c r="L223" s="65"/>
      <c r="M223" s="66"/>
      <c r="N223" s="67"/>
      <c r="O223" s="67"/>
      <c r="P223" s="67"/>
    </row>
    <row r="224" spans="1:16" x14ac:dyDescent="0.2">
      <c r="A224" s="47"/>
      <c r="B224" s="101"/>
      <c r="C224" s="59"/>
      <c r="D224" s="48"/>
      <c r="E224" s="101"/>
      <c r="F224" s="59"/>
      <c r="G224" s="60"/>
      <c r="H224" s="60"/>
      <c r="I224" s="64"/>
      <c r="J224" s="65"/>
      <c r="K224" s="65"/>
      <c r="L224" s="65"/>
      <c r="M224" s="66"/>
      <c r="N224" s="67"/>
      <c r="O224" s="67"/>
      <c r="P224" s="67"/>
    </row>
    <row r="225" spans="1:16" x14ac:dyDescent="0.2">
      <c r="A225" s="47"/>
      <c r="B225" s="101"/>
      <c r="C225" s="59"/>
      <c r="D225" s="48"/>
      <c r="E225" s="101"/>
      <c r="F225" s="59"/>
      <c r="G225" s="60"/>
      <c r="H225" s="60"/>
      <c r="I225" s="64"/>
      <c r="J225" s="65"/>
      <c r="K225" s="65"/>
      <c r="L225" s="65"/>
      <c r="M225" s="66"/>
      <c r="N225" s="67"/>
      <c r="O225" s="67"/>
      <c r="P225" s="67"/>
    </row>
    <row r="226" spans="1:16" x14ac:dyDescent="0.2">
      <c r="A226" s="47"/>
      <c r="B226" s="101"/>
      <c r="C226" s="59"/>
      <c r="D226" s="48"/>
      <c r="E226" s="101"/>
      <c r="F226" s="59"/>
      <c r="G226" s="60"/>
      <c r="H226" s="60"/>
      <c r="I226" s="64"/>
      <c r="J226" s="65"/>
      <c r="K226" s="65"/>
      <c r="L226" s="65"/>
      <c r="M226" s="66"/>
      <c r="N226" s="67"/>
      <c r="O226" s="67"/>
      <c r="P226" s="67"/>
    </row>
    <row r="227" spans="1:16" x14ac:dyDescent="0.2">
      <c r="A227" s="47"/>
      <c r="B227" s="101"/>
      <c r="C227" s="59"/>
      <c r="D227" s="48"/>
      <c r="E227" s="101"/>
      <c r="F227" s="59"/>
      <c r="G227" s="60"/>
      <c r="H227" s="60"/>
      <c r="I227" s="64"/>
      <c r="J227" s="65"/>
      <c r="K227" s="65"/>
      <c r="L227" s="65"/>
      <c r="M227" s="66"/>
      <c r="N227" s="67"/>
      <c r="O227" s="67"/>
      <c r="P227" s="67"/>
    </row>
    <row r="228" spans="1:16" x14ac:dyDescent="0.2">
      <c r="A228" s="47"/>
      <c r="B228" s="101"/>
      <c r="C228" s="59"/>
      <c r="D228" s="48"/>
      <c r="E228" s="101"/>
      <c r="F228" s="59"/>
      <c r="G228" s="60"/>
      <c r="H228" s="60"/>
      <c r="I228" s="64"/>
      <c r="J228" s="65"/>
      <c r="K228" s="65"/>
      <c r="L228" s="65"/>
      <c r="M228" s="66"/>
      <c r="N228" s="67"/>
      <c r="O228" s="67"/>
      <c r="P228" s="67"/>
    </row>
    <row r="229" spans="1:16" x14ac:dyDescent="0.2">
      <c r="A229" s="47"/>
      <c r="B229" s="101"/>
      <c r="C229" s="59"/>
      <c r="D229" s="48"/>
      <c r="E229" s="101"/>
      <c r="F229" s="59"/>
      <c r="G229" s="60"/>
      <c r="H229" s="60"/>
      <c r="I229" s="64"/>
      <c r="J229" s="65"/>
      <c r="K229" s="65"/>
      <c r="L229" s="65"/>
      <c r="M229" s="66"/>
      <c r="N229" s="67"/>
      <c r="O229" s="67"/>
      <c r="P229" s="67"/>
    </row>
    <row r="230" spans="1:16" x14ac:dyDescent="0.2">
      <c r="A230" s="47"/>
      <c r="B230" s="101"/>
      <c r="C230" s="59"/>
      <c r="D230" s="48"/>
      <c r="E230" s="101"/>
      <c r="F230" s="59"/>
      <c r="G230" s="60"/>
      <c r="H230" s="60"/>
      <c r="I230" s="64"/>
      <c r="J230" s="65"/>
      <c r="K230" s="65"/>
      <c r="L230" s="65"/>
      <c r="M230" s="66"/>
      <c r="N230" s="67"/>
      <c r="O230" s="67"/>
      <c r="P230" s="67"/>
    </row>
    <row r="231" spans="1:16" x14ac:dyDescent="0.2">
      <c r="A231" s="47"/>
      <c r="B231" s="101"/>
      <c r="C231" s="59"/>
      <c r="D231" s="48"/>
      <c r="E231" s="101"/>
      <c r="F231" s="59"/>
      <c r="G231" s="60"/>
      <c r="H231" s="60"/>
      <c r="I231" s="64"/>
      <c r="J231" s="65"/>
      <c r="K231" s="65"/>
      <c r="L231" s="65"/>
      <c r="M231" s="66"/>
      <c r="N231" s="67"/>
      <c r="O231" s="67"/>
      <c r="P231" s="67"/>
    </row>
    <row r="232" spans="1:16" x14ac:dyDescent="0.2">
      <c r="A232" s="47"/>
      <c r="B232" s="101"/>
      <c r="C232" s="59"/>
      <c r="D232" s="48"/>
      <c r="E232" s="101"/>
      <c r="F232" s="59"/>
      <c r="G232" s="60"/>
      <c r="H232" s="60"/>
      <c r="I232" s="64"/>
      <c r="J232" s="65"/>
      <c r="K232" s="65"/>
      <c r="L232" s="65"/>
      <c r="M232" s="66"/>
      <c r="N232" s="67"/>
      <c r="O232" s="67"/>
      <c r="P232" s="67"/>
    </row>
    <row r="233" spans="1:16" x14ac:dyDescent="0.2">
      <c r="A233" s="47"/>
      <c r="B233" s="101"/>
      <c r="C233" s="59"/>
      <c r="D233" s="48"/>
      <c r="E233" s="101"/>
      <c r="F233" s="59"/>
      <c r="G233" s="60"/>
      <c r="H233" s="60"/>
      <c r="I233" s="64"/>
      <c r="J233" s="65"/>
      <c r="K233" s="65"/>
      <c r="L233" s="65"/>
      <c r="M233" s="66"/>
      <c r="N233" s="67"/>
      <c r="O233" s="67"/>
      <c r="P233" s="67"/>
    </row>
    <row r="234" spans="1:16" x14ac:dyDescent="0.2">
      <c r="A234" s="47"/>
      <c r="B234" s="101"/>
      <c r="C234" s="59"/>
      <c r="D234" s="48"/>
      <c r="E234" s="101"/>
      <c r="F234" s="59"/>
      <c r="G234" s="60"/>
      <c r="H234" s="60"/>
      <c r="I234" s="64"/>
      <c r="J234" s="65"/>
      <c r="K234" s="65"/>
      <c r="L234" s="65"/>
      <c r="M234" s="66"/>
      <c r="N234" s="67"/>
      <c r="O234" s="67"/>
      <c r="P234" s="67"/>
    </row>
    <row r="235" spans="1:16" x14ac:dyDescent="0.2">
      <c r="A235" s="47"/>
      <c r="B235" s="101"/>
      <c r="C235" s="59"/>
      <c r="D235" s="48"/>
      <c r="E235" s="101"/>
      <c r="F235" s="59"/>
      <c r="G235" s="60"/>
      <c r="H235" s="60"/>
      <c r="I235" s="64"/>
      <c r="J235" s="65"/>
      <c r="K235" s="65"/>
      <c r="L235" s="65"/>
      <c r="M235" s="66"/>
      <c r="N235" s="67"/>
      <c r="O235" s="67"/>
      <c r="P235" s="67"/>
    </row>
    <row r="236" spans="1:16" x14ac:dyDescent="0.2">
      <c r="A236" s="47"/>
      <c r="B236" s="101"/>
      <c r="C236" s="59"/>
      <c r="D236" s="48"/>
      <c r="E236" s="101"/>
      <c r="F236" s="59"/>
      <c r="G236" s="60"/>
      <c r="H236" s="60"/>
      <c r="I236" s="64"/>
      <c r="J236" s="65"/>
      <c r="K236" s="65"/>
      <c r="L236" s="65"/>
      <c r="M236" s="66"/>
      <c r="N236" s="67"/>
      <c r="O236" s="67"/>
      <c r="P236" s="67"/>
    </row>
    <row r="237" spans="1:16" x14ac:dyDescent="0.2">
      <c r="A237" s="47"/>
      <c r="B237" s="101"/>
      <c r="C237" s="59"/>
      <c r="D237" s="48"/>
      <c r="E237" s="101"/>
      <c r="F237" s="59"/>
      <c r="G237" s="60"/>
      <c r="H237" s="60"/>
      <c r="I237" s="64"/>
      <c r="J237" s="65"/>
      <c r="K237" s="65"/>
      <c r="L237" s="65"/>
      <c r="M237" s="66"/>
      <c r="N237" s="67"/>
      <c r="O237" s="67"/>
      <c r="P237" s="67"/>
    </row>
    <row r="238" spans="1:16" x14ac:dyDescent="0.2">
      <c r="A238" s="47"/>
      <c r="B238" s="101"/>
      <c r="C238" s="59"/>
      <c r="D238" s="48"/>
      <c r="E238" s="101"/>
      <c r="F238" s="59"/>
      <c r="G238" s="60"/>
      <c r="H238" s="60"/>
      <c r="I238" s="64"/>
      <c r="J238" s="65"/>
      <c r="K238" s="65"/>
      <c r="L238" s="65"/>
      <c r="M238" s="66"/>
      <c r="N238" s="67"/>
      <c r="O238" s="67"/>
      <c r="P238" s="67"/>
    </row>
    <row r="239" spans="1:16" x14ac:dyDescent="0.2">
      <c r="A239" s="47"/>
      <c r="B239" s="101"/>
      <c r="C239" s="59"/>
      <c r="D239" s="48"/>
      <c r="E239" s="101"/>
      <c r="F239" s="59"/>
      <c r="G239" s="60"/>
      <c r="H239" s="60"/>
      <c r="I239" s="64"/>
      <c r="J239" s="65"/>
      <c r="K239" s="65"/>
      <c r="L239" s="65"/>
      <c r="M239" s="66"/>
      <c r="N239" s="67"/>
      <c r="O239" s="67"/>
      <c r="P239" s="67"/>
    </row>
    <row r="240" spans="1:16" x14ac:dyDescent="0.2">
      <c r="A240" s="47"/>
      <c r="B240" s="101"/>
      <c r="C240" s="59"/>
      <c r="D240" s="48"/>
      <c r="E240" s="101"/>
      <c r="F240" s="59"/>
      <c r="G240" s="60"/>
      <c r="H240" s="60"/>
      <c r="I240" s="64"/>
      <c r="J240" s="65"/>
      <c r="K240" s="65"/>
      <c r="L240" s="65"/>
      <c r="M240" s="66"/>
      <c r="N240" s="67"/>
      <c r="O240" s="67"/>
      <c r="P240" s="67"/>
    </row>
    <row r="241" spans="1:16" x14ac:dyDescent="0.2">
      <c r="A241" s="47"/>
      <c r="B241" s="101"/>
      <c r="C241" s="59"/>
      <c r="D241" s="48"/>
      <c r="E241" s="101"/>
      <c r="F241" s="59"/>
      <c r="G241" s="60"/>
      <c r="H241" s="60"/>
      <c r="I241" s="64"/>
      <c r="J241" s="65"/>
      <c r="K241" s="65"/>
      <c r="L241" s="65"/>
      <c r="M241" s="66"/>
      <c r="N241" s="67"/>
      <c r="O241" s="67"/>
      <c r="P241" s="67"/>
    </row>
    <row r="242" spans="1:16" x14ac:dyDescent="0.2">
      <c r="A242" s="47"/>
      <c r="B242" s="101"/>
      <c r="C242" s="59"/>
      <c r="D242" s="48"/>
      <c r="E242" s="101"/>
      <c r="F242" s="59"/>
      <c r="G242" s="60"/>
      <c r="H242" s="60"/>
      <c r="I242" s="64"/>
      <c r="J242" s="65"/>
      <c r="K242" s="65"/>
      <c r="L242" s="65"/>
      <c r="M242" s="66"/>
      <c r="N242" s="67"/>
      <c r="O242" s="67"/>
      <c r="P242" s="67"/>
    </row>
    <row r="243" spans="1:16" x14ac:dyDescent="0.2">
      <c r="A243" s="47"/>
      <c r="B243" s="101"/>
      <c r="C243" s="59"/>
      <c r="D243" s="48"/>
      <c r="E243" s="101"/>
      <c r="F243" s="59"/>
      <c r="G243" s="60"/>
      <c r="H243" s="60"/>
      <c r="I243" s="64"/>
      <c r="J243" s="65"/>
      <c r="K243" s="65"/>
      <c r="L243" s="65"/>
      <c r="M243" s="66"/>
      <c r="N243" s="67"/>
      <c r="O243" s="67"/>
      <c r="P243" s="67"/>
    </row>
    <row r="244" spans="1:16" x14ac:dyDescent="0.2">
      <c r="A244" s="47"/>
      <c r="B244" s="101"/>
      <c r="C244" s="59"/>
      <c r="D244" s="48"/>
      <c r="E244" s="101"/>
      <c r="F244" s="59"/>
      <c r="G244" s="60"/>
      <c r="H244" s="60"/>
      <c r="I244" s="64"/>
      <c r="J244" s="65"/>
      <c r="K244" s="65"/>
      <c r="L244" s="65"/>
      <c r="M244" s="66"/>
      <c r="N244" s="67"/>
      <c r="O244" s="67"/>
      <c r="P244" s="67"/>
    </row>
    <row r="245" spans="1:16" x14ac:dyDescent="0.2">
      <c r="A245" s="47"/>
      <c r="B245" s="101"/>
      <c r="C245" s="59"/>
      <c r="D245" s="48"/>
      <c r="E245" s="101"/>
      <c r="F245" s="59"/>
      <c r="G245" s="60"/>
      <c r="H245" s="60"/>
      <c r="I245" s="64"/>
      <c r="J245" s="65"/>
      <c r="K245" s="65"/>
      <c r="L245" s="65"/>
      <c r="M245" s="66"/>
      <c r="N245" s="67"/>
      <c r="O245" s="67"/>
      <c r="P245" s="67"/>
    </row>
    <row r="246" spans="1:16" x14ac:dyDescent="0.2">
      <c r="A246" s="47"/>
      <c r="B246" s="101"/>
      <c r="C246" s="59"/>
      <c r="D246" s="48"/>
      <c r="E246" s="101"/>
      <c r="F246" s="59"/>
      <c r="G246" s="60"/>
      <c r="H246" s="60"/>
      <c r="I246" s="64"/>
      <c r="J246" s="65"/>
      <c r="K246" s="65"/>
      <c r="L246" s="65"/>
      <c r="M246" s="66"/>
      <c r="N246" s="67"/>
      <c r="O246" s="67"/>
      <c r="P246" s="67"/>
    </row>
    <row r="247" spans="1:16" x14ac:dyDescent="0.2">
      <c r="A247" s="47"/>
      <c r="B247" s="101"/>
      <c r="C247" s="59"/>
      <c r="D247" s="48"/>
      <c r="E247" s="101"/>
      <c r="F247" s="59"/>
      <c r="G247" s="60"/>
      <c r="H247" s="60"/>
      <c r="I247" s="64"/>
      <c r="J247" s="65"/>
      <c r="K247" s="65"/>
      <c r="L247" s="65"/>
      <c r="M247" s="66"/>
      <c r="N247" s="67"/>
      <c r="O247" s="67"/>
      <c r="P247" s="67"/>
    </row>
    <row r="248" spans="1:16" x14ac:dyDescent="0.2">
      <c r="A248" s="47"/>
      <c r="B248" s="101"/>
      <c r="C248" s="59"/>
      <c r="D248" s="48"/>
      <c r="E248" s="101"/>
      <c r="F248" s="59"/>
      <c r="G248" s="60"/>
      <c r="H248" s="60"/>
      <c r="I248" s="64"/>
      <c r="J248" s="65"/>
      <c r="K248" s="65"/>
      <c r="L248" s="65"/>
      <c r="M248" s="66"/>
      <c r="N248" s="67"/>
      <c r="O248" s="67"/>
      <c r="P248" s="67"/>
    </row>
    <row r="249" spans="1:16" x14ac:dyDescent="0.2">
      <c r="A249" s="47"/>
      <c r="B249" s="101"/>
      <c r="C249" s="59"/>
      <c r="D249" s="48"/>
      <c r="E249" s="101"/>
      <c r="F249" s="59"/>
      <c r="G249" s="60"/>
      <c r="H249" s="60"/>
      <c r="I249" s="64"/>
      <c r="J249" s="65"/>
      <c r="K249" s="65"/>
      <c r="L249" s="65"/>
      <c r="M249" s="66"/>
      <c r="N249" s="67"/>
      <c r="O249" s="67"/>
      <c r="P249" s="67"/>
    </row>
    <row r="250" spans="1:16" x14ac:dyDescent="0.2">
      <c r="A250" s="47"/>
      <c r="B250" s="101"/>
      <c r="C250" s="59"/>
      <c r="D250" s="48"/>
      <c r="E250" s="101"/>
      <c r="F250" s="59"/>
      <c r="G250" s="60"/>
      <c r="H250" s="60"/>
      <c r="I250" s="64"/>
      <c r="J250" s="65"/>
      <c r="K250" s="65"/>
      <c r="L250" s="65"/>
      <c r="M250" s="66"/>
      <c r="N250" s="67"/>
      <c r="O250" s="67"/>
      <c r="P250" s="67"/>
    </row>
    <row r="251" spans="1:16" x14ac:dyDescent="0.2">
      <c r="A251" s="47"/>
      <c r="B251" s="101"/>
      <c r="C251" s="59"/>
      <c r="D251" s="48"/>
      <c r="E251" s="101"/>
      <c r="F251" s="59"/>
      <c r="G251" s="60"/>
      <c r="H251" s="60"/>
      <c r="I251" s="64"/>
      <c r="J251" s="65"/>
      <c r="K251" s="65"/>
      <c r="L251" s="65"/>
      <c r="M251" s="66"/>
      <c r="N251" s="67"/>
      <c r="O251" s="67"/>
      <c r="P251" s="67"/>
    </row>
    <row r="252" spans="1:16" x14ac:dyDescent="0.2">
      <c r="A252" s="47"/>
      <c r="B252" s="101"/>
      <c r="C252" s="59"/>
      <c r="D252" s="48"/>
      <c r="E252" s="101"/>
      <c r="F252" s="59"/>
      <c r="G252" s="60"/>
      <c r="H252" s="60"/>
      <c r="I252" s="64"/>
      <c r="J252" s="65"/>
      <c r="K252" s="65"/>
      <c r="L252" s="65"/>
      <c r="M252" s="66"/>
      <c r="N252" s="67"/>
      <c r="O252" s="67"/>
      <c r="P252" s="67"/>
    </row>
    <row r="253" spans="1:16" x14ac:dyDescent="0.2">
      <c r="A253" s="47"/>
      <c r="B253" s="101"/>
      <c r="C253" s="59"/>
      <c r="D253" s="48"/>
      <c r="E253" s="101"/>
      <c r="F253" s="59"/>
      <c r="G253" s="60"/>
      <c r="H253" s="60"/>
      <c r="I253" s="64"/>
      <c r="J253" s="65"/>
      <c r="K253" s="65"/>
      <c r="L253" s="65"/>
      <c r="M253" s="66"/>
      <c r="N253" s="67"/>
      <c r="O253" s="67"/>
      <c r="P253" s="67"/>
    </row>
    <row r="254" spans="1:16" x14ac:dyDescent="0.2">
      <c r="A254" s="47"/>
      <c r="B254" s="101"/>
      <c r="C254" s="59"/>
      <c r="D254" s="48"/>
      <c r="E254" s="101"/>
      <c r="F254" s="59"/>
      <c r="G254" s="60"/>
      <c r="H254" s="60"/>
      <c r="I254" s="64"/>
      <c r="J254" s="65"/>
      <c r="K254" s="65"/>
      <c r="L254" s="65"/>
      <c r="M254" s="66"/>
      <c r="N254" s="67"/>
      <c r="O254" s="67"/>
      <c r="P254" s="67"/>
    </row>
    <row r="255" spans="1:16" x14ac:dyDescent="0.2">
      <c r="A255" s="47"/>
      <c r="B255" s="101"/>
      <c r="C255" s="59"/>
      <c r="D255" s="48"/>
      <c r="E255" s="101"/>
      <c r="F255" s="59"/>
      <c r="G255" s="60"/>
      <c r="H255" s="60"/>
      <c r="I255" s="64"/>
      <c r="J255" s="65"/>
      <c r="K255" s="65"/>
      <c r="L255" s="65"/>
      <c r="M255" s="66"/>
      <c r="N255" s="67"/>
      <c r="O255" s="67"/>
      <c r="P255" s="67"/>
    </row>
    <row r="256" spans="1:16" x14ac:dyDescent="0.2">
      <c r="A256" s="47"/>
      <c r="B256" s="101"/>
      <c r="C256" s="59"/>
      <c r="D256" s="48"/>
      <c r="E256" s="101"/>
      <c r="F256" s="59"/>
      <c r="G256" s="60"/>
      <c r="H256" s="60"/>
      <c r="I256" s="64"/>
      <c r="J256" s="65"/>
      <c r="K256" s="65"/>
      <c r="L256" s="65"/>
      <c r="M256" s="66"/>
      <c r="N256" s="67"/>
      <c r="O256" s="67"/>
      <c r="P256" s="67"/>
    </row>
    <row r="257" spans="1:16" x14ac:dyDescent="0.2">
      <c r="A257" s="47"/>
      <c r="B257" s="101"/>
      <c r="C257" s="59"/>
      <c r="D257" s="48"/>
      <c r="E257" s="101"/>
      <c r="F257" s="59"/>
      <c r="G257" s="60"/>
      <c r="H257" s="60"/>
      <c r="I257" s="64"/>
      <c r="J257" s="65"/>
      <c r="K257" s="65"/>
      <c r="L257" s="65"/>
      <c r="M257" s="66"/>
      <c r="N257" s="67"/>
      <c r="O257" s="67"/>
      <c r="P257" s="67"/>
    </row>
    <row r="258" spans="1:16" x14ac:dyDescent="0.2">
      <c r="A258" s="47"/>
      <c r="B258" s="101"/>
      <c r="C258" s="59"/>
      <c r="D258" s="48"/>
      <c r="E258" s="101"/>
      <c r="F258" s="59"/>
      <c r="G258" s="60"/>
      <c r="H258" s="60"/>
      <c r="I258" s="64"/>
      <c r="J258" s="65"/>
      <c r="K258" s="65"/>
      <c r="L258" s="65"/>
      <c r="M258" s="66"/>
      <c r="N258" s="67"/>
      <c r="O258" s="67"/>
      <c r="P258" s="67"/>
    </row>
    <row r="259" spans="1:16" x14ac:dyDescent="0.2">
      <c r="A259" s="47"/>
      <c r="B259" s="101"/>
      <c r="C259" s="59"/>
      <c r="D259" s="48"/>
      <c r="E259" s="101"/>
      <c r="F259" s="59"/>
      <c r="G259" s="60"/>
      <c r="H259" s="60"/>
      <c r="I259" s="64"/>
      <c r="J259" s="65"/>
      <c r="K259" s="65"/>
      <c r="L259" s="65"/>
      <c r="M259" s="66"/>
      <c r="N259" s="67"/>
      <c r="O259" s="67"/>
      <c r="P259" s="67"/>
    </row>
    <row r="260" spans="1:16" x14ac:dyDescent="0.2">
      <c r="A260" s="47"/>
      <c r="B260" s="101"/>
      <c r="C260" s="59"/>
      <c r="D260" s="48"/>
      <c r="E260" s="101"/>
      <c r="F260" s="59"/>
      <c r="G260" s="60"/>
      <c r="H260" s="60"/>
      <c r="I260" s="64"/>
      <c r="J260" s="65"/>
      <c r="K260" s="65"/>
      <c r="L260" s="65"/>
      <c r="M260" s="66"/>
      <c r="N260" s="67"/>
      <c r="O260" s="67"/>
      <c r="P260" s="67"/>
    </row>
  </sheetData>
  <autoFilter ref="A10:P153" xr:uid="{49B1B23B-DFD7-4E99-97B6-93B1B4BB9413}"/>
  <mergeCells count="12">
    <mergeCell ref="D7:F7"/>
    <mergeCell ref="D8:F8"/>
    <mergeCell ref="A5:C5"/>
    <mergeCell ref="A6:C6"/>
    <mergeCell ref="A7:C7"/>
    <mergeCell ref="A8:C8"/>
    <mergeCell ref="A4:F4"/>
    <mergeCell ref="D5:F5"/>
    <mergeCell ref="D6:F6"/>
    <mergeCell ref="C1:D1"/>
    <mergeCell ref="A2:P2"/>
    <mergeCell ref="F1:P1"/>
  </mergeCells>
  <phoneticPr fontId="35" type="noConversion"/>
  <hyperlinks>
    <hyperlink ref="A1" location="Overview!A1" display="Back to Overview" xr:uid="{00000000-0004-0000-0200-000000000000}"/>
  </hyperlinks>
  <printOptions headings="1"/>
  <pageMargins left="0.39370078740157483" right="0.35433070866141736" top="0.86614173228346458" bottom="0.55118110236220474" header="0.27559055118110237" footer="0.27559055118110237"/>
  <pageSetup paperSize="9" scale="6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85" workbookViewId="0">
      <selection sqref="A1:H1"/>
    </sheetView>
  </sheetViews>
  <sheetFormatPr defaultRowHeight="12.75" x14ac:dyDescent="0.2"/>
  <cols>
    <col min="1" max="1" width="14.7109375" style="53" customWidth="1"/>
    <col min="2" max="2" width="8.7109375" style="53" customWidth="1"/>
    <col min="3" max="3" width="15.7109375" style="61" bestFit="1" customWidth="1"/>
    <col min="4" max="4" width="50.7109375" style="61" customWidth="1"/>
    <col min="5" max="5" width="14.7109375" style="62" customWidth="1"/>
    <col min="6" max="7" width="14.7109375" style="63" customWidth="1"/>
    <col min="8" max="8" width="14.7109375" style="53" customWidth="1"/>
    <col min="9" max="9" width="15.5703125" style="53" customWidth="1"/>
    <col min="10" max="13" width="9.140625" style="53"/>
    <col min="14" max="14" width="9.42578125" style="53" bestFit="1" customWidth="1"/>
    <col min="15" max="16384" width="9.140625" style="53"/>
  </cols>
  <sheetData>
    <row r="1" spans="1:14" ht="66.75" customHeight="1" x14ac:dyDescent="0.2">
      <c r="A1" s="295" t="s">
        <v>120</v>
      </c>
      <c r="B1" s="295"/>
      <c r="C1" s="295"/>
      <c r="D1" s="295"/>
      <c r="E1" s="295"/>
      <c r="F1" s="295"/>
      <c r="G1" s="295"/>
      <c r="H1" s="295"/>
    </row>
    <row r="2" spans="1:14" s="54" customFormat="1" ht="25.5" customHeight="1" x14ac:dyDescent="0.2">
      <c r="A2" s="292" t="str">
        <f>Overview!B4&amp; " - Effective from "&amp;Overview!D4&amp;" - "&amp;Overview!E4&amp;" EDCM import charges"</f>
        <v>SP Distribution - Effective from 1 April 2023 - Final EDCM import charges</v>
      </c>
      <c r="B2" s="293"/>
      <c r="C2" s="293"/>
      <c r="D2" s="293"/>
      <c r="E2" s="293"/>
      <c r="F2" s="293"/>
      <c r="G2" s="293"/>
      <c r="H2" s="294"/>
    </row>
    <row r="3" spans="1:14" s="89" customFormat="1" ht="18" x14ac:dyDescent="0.2">
      <c r="A3" s="93"/>
      <c r="B3" s="93"/>
      <c r="C3" s="93"/>
      <c r="D3" s="94"/>
      <c r="E3" s="95"/>
      <c r="F3" s="95"/>
      <c r="G3" s="96"/>
      <c r="H3" s="96"/>
      <c r="I3" s="86"/>
      <c r="J3" s="86"/>
      <c r="K3" s="86"/>
      <c r="L3" s="86"/>
      <c r="M3" s="86"/>
      <c r="N3" s="86"/>
    </row>
    <row r="4" spans="1:14" ht="60.75" customHeight="1" x14ac:dyDescent="0.2">
      <c r="A4" s="55" t="s">
        <v>103</v>
      </c>
      <c r="B4" s="56" t="s">
        <v>63</v>
      </c>
      <c r="C4" s="55" t="s">
        <v>64</v>
      </c>
      <c r="D4" s="57" t="s">
        <v>57</v>
      </c>
      <c r="E4" s="140" t="str">
        <f>'Annex 2 EHV charges'!I10</f>
        <v>Import
Super Red
unit charge
(p/kWh)</v>
      </c>
      <c r="F4" s="140" t="str">
        <f>'Annex 2 EHV charges'!J10</f>
        <v>Import
fixed charge
(p/day)</v>
      </c>
      <c r="G4" s="140" t="str">
        <f>'Annex 2 EHV charges'!K10</f>
        <v>Import
capacity charge
(p/kVA/day)</v>
      </c>
      <c r="H4" s="140" t="str">
        <f>'Annex 2 EHV charges'!L10</f>
        <v>Import
exceeded capacity charge
(p/kVA/day)</v>
      </c>
    </row>
    <row r="5" spans="1:14" ht="12.75" customHeight="1" x14ac:dyDescent="0.2">
      <c r="A5" s="102">
        <f t="array" ref="A5">IFERROR(INDEX('Annex 2 EHV charges'!$A$11:$A$260, MATCH(0, IF(ISBLANK('Annex 2 EHV charges'!$A$11:$A$260),1, COUNTIF(A$4:$A4, 'Annex 2 EHV charges'!$A$11:$A$260)), 0)),"")</f>
        <v>800</v>
      </c>
      <c r="B5" s="102">
        <f>IF($A5="","",VLOOKUP($A5,'Annex 2 EHV charges'!$A:$O,2,0))</f>
        <v>800</v>
      </c>
      <c r="C5" s="103">
        <f>IF($A5="","",VLOOKUP($A5,'Annex 2 EHV charges'!$A:$O,3,0))</f>
        <v>1800060775972</v>
      </c>
      <c r="D5" s="102" t="str">
        <f>IF($A5="","",VLOOKUP($A5,'Annex 2 EHV charges'!$A:$O,7,0))</f>
        <v>Rhodders</v>
      </c>
      <c r="E5" s="107" t="str">
        <f>IFERROR(IF(VLOOKUP($A5,'Annex 2 EHV charges'!$A:$P,9,FALSE)=0,"",VLOOKUP($A5,'Annex 2 EHV charges'!$A:$P,9,FALSE)),"")</f>
        <v>-</v>
      </c>
      <c r="F5" s="108">
        <f>IFERROR(IF(VLOOKUP($A5,'Annex 2 EHV charges'!$A:$P,10,FALSE)=0,"",VLOOKUP($A5,'Annex 2 EHV charges'!$A:$P,10,FALSE)),"")</f>
        <v>222.4</v>
      </c>
      <c r="G5" s="109">
        <f>IFERROR(IF(VLOOKUP($A5,'Annex 2 EHV charges'!$A:$P,11,FALSE)=0,"",VLOOKUP($A5,'Annex 2 EHV charges'!$A:$P,11,FALSE)),"")</f>
        <v>0.8</v>
      </c>
      <c r="H5" s="109">
        <f>IFERROR(IF(VLOOKUP($A5,'Annex 2 EHV charges'!$A:$P,12,FALSE)=0,"",VLOOKUP($A5,'Annex 2 EHV charges'!$A:$P,12,FALSE)),"")</f>
        <v>0.8</v>
      </c>
      <c r="I5" s="260" t="str">
        <f>IF('Annex 2 EHV charges'!Q11&lt;=6,"",'Annex 2 EHV charges'!Q11)</f>
        <v/>
      </c>
    </row>
    <row r="6" spans="1:14" ht="12.75" customHeight="1" x14ac:dyDescent="0.2">
      <c r="A6" s="102">
        <f t="array" ref="A6">IFERROR(INDEX('Annex 2 EHV charges'!$A$11:$A$260, MATCH(0, IF(ISBLANK('Annex 2 EHV charges'!$A$11:$A$260),1, COUNTIF(A$4:$A5, 'Annex 2 EHV charges'!$A$11:$A$260)), 0)),"")</f>
        <v>801</v>
      </c>
      <c r="B6" s="102">
        <f>IF($A6="","",VLOOKUP($A6,'Annex 2 EHV charges'!$A:$O,2,0))</f>
        <v>801</v>
      </c>
      <c r="C6" s="103">
        <f>IF($A6="","",VLOOKUP($A6,'Annex 2 EHV charges'!$A:$O,3,0))</f>
        <v>1800060004220</v>
      </c>
      <c r="D6" s="102" t="str">
        <f>IF($A6="","",VLOOKUP($A6,'Annex 2 EHV charges'!$A:$O,7,0))</f>
        <v>Minsca</v>
      </c>
      <c r="E6" s="107" t="str">
        <f>IFERROR(IF(VLOOKUP($A6,'Annex 2 EHV charges'!$A:$P,9,FALSE)=0,"",VLOOKUP($A6,'Annex 2 EHV charges'!$A:$P,9,FALSE)),"")</f>
        <v>-</v>
      </c>
      <c r="F6" s="108">
        <f>IFERROR(IF(VLOOKUP($A6,'Annex 2 EHV charges'!$A:$P,10,FALSE)=0,"",VLOOKUP($A6,'Annex 2 EHV charges'!$A:$P,10,FALSE)),"")</f>
        <v>398.94</v>
      </c>
      <c r="G6" s="109" t="str">
        <f>IFERROR(IF(VLOOKUP($A6,'Annex 2 EHV charges'!$A:$P,11,FALSE)=0,"",VLOOKUP($A6,'Annex 2 EHV charges'!$A:$P,11,FALSE)),"")</f>
        <v>-</v>
      </c>
      <c r="H6" s="109" t="str">
        <f>IFERROR(IF(VLOOKUP($A6,'Annex 2 EHV charges'!$A:$P,12,FALSE)=0,"",VLOOKUP($A6,'Annex 2 EHV charges'!$A:$P,12,FALSE)),"")</f>
        <v>-</v>
      </c>
      <c r="I6" s="260" t="str">
        <f>IF('Annex 2 EHV charges'!Q12&lt;=6,"",'Annex 2 EHV charges'!Q12)</f>
        <v/>
      </c>
    </row>
    <row r="7" spans="1:14" ht="12.75" customHeight="1" x14ac:dyDescent="0.2">
      <c r="A7" s="102">
        <f t="array" ref="A7">IFERROR(INDEX('Annex 2 EHV charges'!$A$11:$A$260, MATCH(0, IF(ISBLANK('Annex 2 EHV charges'!$A$11:$A$260),1, COUNTIF(A$4:$A6, 'Annex 2 EHV charges'!$A$11:$A$260)), 0)),"")</f>
        <v>802</v>
      </c>
      <c r="B7" s="102">
        <f>IF($A7="","",VLOOKUP($A7,'Annex 2 EHV charges'!$A:$O,2,0))</f>
        <v>802</v>
      </c>
      <c r="C7" s="103">
        <f>IF($A7="","",VLOOKUP($A7,'Annex 2 EHV charges'!$A:$O,3,0))</f>
        <v>1800060539962</v>
      </c>
      <c r="D7" s="102" t="str">
        <f>IF($A7="","",VLOOKUP($A7,'Annex 2 EHV charges'!$A:$O,7,0))</f>
        <v xml:space="preserve">Bankend Rig </v>
      </c>
      <c r="E7" s="107" t="str">
        <f>IFERROR(IF(VLOOKUP($A7,'Annex 2 EHV charges'!$A:$P,9,FALSE)=0,"",VLOOKUP($A7,'Annex 2 EHV charges'!$A:$P,9,FALSE)),"")</f>
        <v>-</v>
      </c>
      <c r="F7" s="108">
        <f>IFERROR(IF(VLOOKUP($A7,'Annex 2 EHV charges'!$A:$P,10,FALSE)=0,"",VLOOKUP($A7,'Annex 2 EHV charges'!$A:$P,10,FALSE)),"")</f>
        <v>115.36</v>
      </c>
      <c r="G7" s="109">
        <f>IFERROR(IF(VLOOKUP($A7,'Annex 2 EHV charges'!$A:$P,11,FALSE)=0,"",VLOOKUP($A7,'Annex 2 EHV charges'!$A:$P,11,FALSE)),"")</f>
        <v>2.85</v>
      </c>
      <c r="H7" s="109">
        <f>IFERROR(IF(VLOOKUP($A7,'Annex 2 EHV charges'!$A:$P,12,FALSE)=0,"",VLOOKUP($A7,'Annex 2 EHV charges'!$A:$P,12,FALSE)),"")</f>
        <v>2.85</v>
      </c>
      <c r="I7" s="260" t="str">
        <f>IF('Annex 2 EHV charges'!Q13&lt;=6,"",'Annex 2 EHV charges'!Q13)</f>
        <v/>
      </c>
    </row>
    <row r="8" spans="1:14" ht="12.75" customHeight="1" x14ac:dyDescent="0.2">
      <c r="A8" s="102">
        <f t="array" ref="A8">IFERROR(INDEX('Annex 2 EHV charges'!$A$11:$A$260, MATCH(0, IF(ISBLANK('Annex 2 EHV charges'!$A$11:$A$260),1, COUNTIF(A$4:$A7, 'Annex 2 EHV charges'!$A$11:$A$260)), 0)),"")</f>
        <v>803</v>
      </c>
      <c r="B8" s="102">
        <f>IF($A8="","",VLOOKUP($A8,'Annex 2 EHV charges'!$A:$O,2,0))</f>
        <v>803</v>
      </c>
      <c r="C8" s="103">
        <f>IF($A8="","",VLOOKUP($A8,'Annex 2 EHV charges'!$A:$O,3,0))</f>
        <v>1800060532708</v>
      </c>
      <c r="D8" s="102" t="str">
        <f>IF($A8="","",VLOOKUP($A8,'Annex 2 EHV charges'!$A:$O,7,0))</f>
        <v>Barlockhart Moor</v>
      </c>
      <c r="E8" s="107" t="str">
        <f>IFERROR(IF(VLOOKUP($A8,'Annex 2 EHV charges'!$A:$P,9,FALSE)=0,"",VLOOKUP($A8,'Annex 2 EHV charges'!$A:$P,9,FALSE)),"")</f>
        <v>-</v>
      </c>
      <c r="F8" s="108">
        <f>IFERROR(IF(VLOOKUP($A8,'Annex 2 EHV charges'!$A:$P,10,FALSE)=0,"",VLOOKUP($A8,'Annex 2 EHV charges'!$A:$P,10,FALSE)),"")</f>
        <v>140.88</v>
      </c>
      <c r="G8" s="109">
        <f>IFERROR(IF(VLOOKUP($A8,'Annex 2 EHV charges'!$A:$P,11,FALSE)=0,"",VLOOKUP($A8,'Annex 2 EHV charges'!$A:$P,11,FALSE)),"")</f>
        <v>1.07</v>
      </c>
      <c r="H8" s="109">
        <f>IFERROR(IF(VLOOKUP($A8,'Annex 2 EHV charges'!$A:$P,12,FALSE)=0,"",VLOOKUP($A8,'Annex 2 EHV charges'!$A:$P,12,FALSE)),"")</f>
        <v>1.07</v>
      </c>
      <c r="I8" s="260" t="str">
        <f>IF('Annex 2 EHV charges'!Q14&lt;=6,"",'Annex 2 EHV charges'!Q14)</f>
        <v/>
      </c>
    </row>
    <row r="9" spans="1:14" ht="12.75" customHeight="1" x14ac:dyDescent="0.2">
      <c r="A9" s="102">
        <f t="array" ref="A9">IFERROR(INDEX('Annex 2 EHV charges'!$A$11:$A$260, MATCH(0, IF(ISBLANK('Annex 2 EHV charges'!$A$11:$A$260),1, COUNTIF(A$4:$A8, 'Annex 2 EHV charges'!$A$11:$A$260)), 0)),"")</f>
        <v>804</v>
      </c>
      <c r="B9" s="102">
        <f>IF($A9="","",VLOOKUP($A9,'Annex 2 EHV charges'!$A:$O,2,0))</f>
        <v>804</v>
      </c>
      <c r="C9" s="103">
        <f>IF($A9="","",VLOOKUP($A9,'Annex 2 EHV charges'!$A:$O,3,0))</f>
        <v>1800060532726</v>
      </c>
      <c r="D9" s="102" t="str">
        <f>IF($A9="","",VLOOKUP($A9,'Annex 2 EHV charges'!$A:$O,7,0))</f>
        <v>Blantyre Muir</v>
      </c>
      <c r="E9" s="107" t="str">
        <f>IFERROR(IF(VLOOKUP($A9,'Annex 2 EHV charges'!$A:$P,9,FALSE)=0,"",VLOOKUP($A9,'Annex 2 EHV charges'!$A:$P,9,FALSE)),"")</f>
        <v>-</v>
      </c>
      <c r="F9" s="108">
        <f>IFERROR(IF(VLOOKUP($A9,'Annex 2 EHV charges'!$A:$P,10,FALSE)=0,"",VLOOKUP($A9,'Annex 2 EHV charges'!$A:$P,10,FALSE)),"")</f>
        <v>325.47000000000003</v>
      </c>
      <c r="G9" s="109">
        <f>IFERROR(IF(VLOOKUP($A9,'Annex 2 EHV charges'!$A:$P,11,FALSE)=0,"",VLOOKUP($A9,'Annex 2 EHV charges'!$A:$P,11,FALSE)),"")</f>
        <v>0.78</v>
      </c>
      <c r="H9" s="109">
        <f>IFERROR(IF(VLOOKUP($A9,'Annex 2 EHV charges'!$A:$P,12,FALSE)=0,"",VLOOKUP($A9,'Annex 2 EHV charges'!$A:$P,12,FALSE)),"")</f>
        <v>0.78</v>
      </c>
      <c r="I9" s="260" t="str">
        <f>IF('Annex 2 EHV charges'!Q15&lt;=6,"",'Annex 2 EHV charges'!Q15)</f>
        <v/>
      </c>
    </row>
    <row r="10" spans="1:14" ht="12.75" customHeight="1" x14ac:dyDescent="0.2">
      <c r="A10" s="102">
        <f t="array" ref="A10">IFERROR(INDEX('Annex 2 EHV charges'!$A$11:$A$260, MATCH(0, IF(ISBLANK('Annex 2 EHV charges'!$A$11:$A$260),1, COUNTIF(A$4:$A9, 'Annex 2 EHV charges'!$A$11:$A$260)), 0)),"")</f>
        <v>805</v>
      </c>
      <c r="B10" s="102">
        <f>IF($A10="","",VLOOKUP($A10,'Annex 2 EHV charges'!$A:$O,2,0))</f>
        <v>805</v>
      </c>
      <c r="C10" s="103">
        <f>IF($A10="","",VLOOKUP($A10,'Annex 2 EHV charges'!$A:$O,3,0))</f>
        <v>1800060587850</v>
      </c>
      <c r="D10" s="102" t="str">
        <f>IF($A10="","",VLOOKUP($A10,'Annex 2 EHV charges'!$A:$O,7,0))</f>
        <v>Hunterston WF</v>
      </c>
      <c r="E10" s="107" t="str">
        <f>IFERROR(IF(VLOOKUP($A10,'Annex 2 EHV charges'!$A:$P,9,FALSE)=0,"",VLOOKUP($A10,'Annex 2 EHV charges'!$A:$P,9,FALSE)),"")</f>
        <v>-</v>
      </c>
      <c r="F10" s="108">
        <f>IFERROR(IF(VLOOKUP($A10,'Annex 2 EHV charges'!$A:$P,10,FALSE)=0,"",VLOOKUP($A10,'Annex 2 EHV charges'!$A:$P,10,FALSE)),"")</f>
        <v>9061.06</v>
      </c>
      <c r="G10" s="109">
        <f>IFERROR(IF(VLOOKUP($A10,'Annex 2 EHV charges'!$A:$P,11,FALSE)=0,"",VLOOKUP($A10,'Annex 2 EHV charges'!$A:$P,11,FALSE)),"")</f>
        <v>0.76</v>
      </c>
      <c r="H10" s="109">
        <f>IFERROR(IF(VLOOKUP($A10,'Annex 2 EHV charges'!$A:$P,12,FALSE)=0,"",VLOOKUP($A10,'Annex 2 EHV charges'!$A:$P,12,FALSE)),"")</f>
        <v>0.76</v>
      </c>
      <c r="I10" s="260" t="str">
        <f>IF('Annex 2 EHV charges'!Q16&lt;=6,"",'Annex 2 EHV charges'!Q16)</f>
        <v/>
      </c>
    </row>
    <row r="11" spans="1:14" ht="12.75" customHeight="1" x14ac:dyDescent="0.2">
      <c r="A11" s="102">
        <f t="array" ref="A11">IFERROR(INDEX('Annex 2 EHV charges'!$A$11:$A$260, MATCH(0, IF(ISBLANK('Annex 2 EHV charges'!$A$11:$A$260),1, COUNTIF(A$4:$A10, 'Annex 2 EHV charges'!$A$11:$A$260)), 0)),"")</f>
        <v>806</v>
      </c>
      <c r="B11" s="102">
        <f>IF($A11="","",VLOOKUP($A11,'Annex 2 EHV charges'!$A:$O,2,0))</f>
        <v>806</v>
      </c>
      <c r="C11" s="103">
        <f>IF($A11="","",VLOOKUP($A11,'Annex 2 EHV charges'!$A:$O,3,0))</f>
        <v>1800060532647</v>
      </c>
      <c r="D11" s="102" t="str">
        <f>IF($A11="","",VLOOKUP($A11,'Annex 2 EHV charges'!$A:$O,7,0))</f>
        <v>Middleton Farm</v>
      </c>
      <c r="E11" s="107" t="str">
        <f>IFERROR(IF(VLOOKUP($A11,'Annex 2 EHV charges'!$A:$P,9,FALSE)=0,"",VLOOKUP($A11,'Annex 2 EHV charges'!$A:$P,9,FALSE)),"")</f>
        <v>-</v>
      </c>
      <c r="F11" s="108">
        <f>IFERROR(IF(VLOOKUP($A11,'Annex 2 EHV charges'!$A:$P,10,FALSE)=0,"",VLOOKUP($A11,'Annex 2 EHV charges'!$A:$P,10,FALSE)),"")</f>
        <v>201.85</v>
      </c>
      <c r="G11" s="109">
        <f>IFERROR(IF(VLOOKUP($A11,'Annex 2 EHV charges'!$A:$P,11,FALSE)=0,"",VLOOKUP($A11,'Annex 2 EHV charges'!$A:$P,11,FALSE)),"")</f>
        <v>1.02</v>
      </c>
      <c r="H11" s="109">
        <f>IFERROR(IF(VLOOKUP($A11,'Annex 2 EHV charges'!$A:$P,12,FALSE)=0,"",VLOOKUP($A11,'Annex 2 EHV charges'!$A:$P,12,FALSE)),"")</f>
        <v>1.02</v>
      </c>
      <c r="I11" s="260" t="str">
        <f>IF('Annex 2 EHV charges'!Q17&lt;=6,"",'Annex 2 EHV charges'!Q17)</f>
        <v/>
      </c>
    </row>
    <row r="12" spans="1:14" ht="12.75" customHeight="1" x14ac:dyDescent="0.2">
      <c r="A12" s="102">
        <f t="array" ref="A12">IFERROR(INDEX('Annex 2 EHV charges'!$A$11:$A$260, MATCH(0, IF(ISBLANK('Annex 2 EHV charges'!$A$11:$A$260),1, COUNTIF(A$4:$A11, 'Annex 2 EHV charges'!$A$11:$A$260)), 0)),"")</f>
        <v>807</v>
      </c>
      <c r="B12" s="102">
        <f>IF($A12="","",VLOOKUP($A12,'Annex 2 EHV charges'!$A:$O,2,0))</f>
        <v>807</v>
      </c>
      <c r="C12" s="103">
        <f>IF($A12="","",VLOOKUP($A12,'Annex 2 EHV charges'!$A:$O,3,0))</f>
        <v>1800060532665</v>
      </c>
      <c r="D12" s="102" t="str">
        <f>IF($A12="","",VLOOKUP($A12,'Annex 2 EHV charges'!$A:$O,7,0))</f>
        <v>Neilston Community</v>
      </c>
      <c r="E12" s="107" t="str">
        <f>IFERROR(IF(VLOOKUP($A12,'Annex 2 EHV charges'!$A:$P,9,FALSE)=0,"",VLOOKUP($A12,'Annex 2 EHV charges'!$A:$P,9,FALSE)),"")</f>
        <v>-</v>
      </c>
      <c r="F12" s="108">
        <f>IFERROR(IF(VLOOKUP($A12,'Annex 2 EHV charges'!$A:$P,10,FALSE)=0,"",VLOOKUP($A12,'Annex 2 EHV charges'!$A:$P,10,FALSE)),"")</f>
        <v>119.18</v>
      </c>
      <c r="G12" s="109">
        <f>IFERROR(IF(VLOOKUP($A12,'Annex 2 EHV charges'!$A:$P,11,FALSE)=0,"",VLOOKUP($A12,'Annex 2 EHV charges'!$A:$P,11,FALSE)),"")</f>
        <v>1.1000000000000001</v>
      </c>
      <c r="H12" s="109">
        <f>IFERROR(IF(VLOOKUP($A12,'Annex 2 EHV charges'!$A:$P,12,FALSE)=0,"",VLOOKUP($A12,'Annex 2 EHV charges'!$A:$P,12,FALSE)),"")</f>
        <v>1.1000000000000001</v>
      </c>
      <c r="I12" s="260" t="str">
        <f>IF('Annex 2 EHV charges'!Q18&lt;=6,"",'Annex 2 EHV charges'!Q18)</f>
        <v/>
      </c>
    </row>
    <row r="13" spans="1:14" ht="12.75" customHeight="1" x14ac:dyDescent="0.2">
      <c r="A13" s="102">
        <f t="array" ref="A13">IFERROR(INDEX('Annex 2 EHV charges'!$A$11:$A$260, MATCH(0, IF(ISBLANK('Annex 2 EHV charges'!$A$11:$A$260),1, COUNTIF(A$4:$A12, 'Annex 2 EHV charges'!$A$11:$A$260)), 0)),"")</f>
        <v>808</v>
      </c>
      <c r="B13" s="102">
        <f>IF($A13="","",VLOOKUP($A13,'Annex 2 EHV charges'!$A:$O,2,0))</f>
        <v>808</v>
      </c>
      <c r="C13" s="103">
        <f>IF($A13="","",VLOOKUP($A13,'Annex 2 EHV charges'!$A:$O,3,0))</f>
        <v>1800053653870</v>
      </c>
      <c r="D13" s="102" t="str">
        <f>IF($A13="","",VLOOKUP($A13,'Annex 2 EHV charges'!$A:$O,7,0))</f>
        <v>Garlaff Landfill</v>
      </c>
      <c r="E13" s="107" t="str">
        <f>IFERROR(IF(VLOOKUP($A13,'Annex 2 EHV charges'!$A:$P,9,FALSE)=0,"",VLOOKUP($A13,'Annex 2 EHV charges'!$A:$P,9,FALSE)),"")</f>
        <v>-</v>
      </c>
      <c r="F13" s="108">
        <f>IFERROR(IF(VLOOKUP($A13,'Annex 2 EHV charges'!$A:$P,10,FALSE)=0,"",VLOOKUP($A13,'Annex 2 EHV charges'!$A:$P,10,FALSE)),"")</f>
        <v>89.48</v>
      </c>
      <c r="G13" s="109">
        <f>IFERROR(IF(VLOOKUP($A13,'Annex 2 EHV charges'!$A:$P,11,FALSE)=0,"",VLOOKUP($A13,'Annex 2 EHV charges'!$A:$P,11,FALSE)),"")</f>
        <v>1.1000000000000001</v>
      </c>
      <c r="H13" s="109">
        <f>IFERROR(IF(VLOOKUP($A13,'Annex 2 EHV charges'!$A:$P,12,FALSE)=0,"",VLOOKUP($A13,'Annex 2 EHV charges'!$A:$P,12,FALSE)),"")</f>
        <v>1.1000000000000001</v>
      </c>
      <c r="I13" s="260" t="str">
        <f>IF('Annex 2 EHV charges'!Q19&lt;=6,"",'Annex 2 EHV charges'!Q19)</f>
        <v/>
      </c>
    </row>
    <row r="14" spans="1:14" ht="12.75" customHeight="1" x14ac:dyDescent="0.2">
      <c r="A14" s="102">
        <f t="array" ref="A14">IFERROR(INDEX('Annex 2 EHV charges'!$A$11:$A$260, MATCH(0, IF(ISBLANK('Annex 2 EHV charges'!$A$11:$A$260),1, COUNTIF(A$4:$A13, 'Annex 2 EHV charges'!$A$11:$A$260)), 0)),"")</f>
        <v>809</v>
      </c>
      <c r="B14" s="102">
        <f>IF($A14="","",VLOOKUP($A14,'Annex 2 EHV charges'!$A:$O,2,0))</f>
        <v>809</v>
      </c>
      <c r="C14" s="103">
        <f>IF($A14="","",VLOOKUP($A14,'Annex 2 EHV charges'!$A:$O,3,0))</f>
        <v>1800054992968</v>
      </c>
      <c r="D14" s="102" t="str">
        <f>IF($A14="","",VLOOKUP($A14,'Annex 2 EHV charges'!$A:$O,7,0))</f>
        <v>Hagshaw Hill Extension</v>
      </c>
      <c r="E14" s="107" t="str">
        <f>IFERROR(IF(VLOOKUP($A14,'Annex 2 EHV charges'!$A:$P,9,FALSE)=0,"",VLOOKUP($A14,'Annex 2 EHV charges'!$A:$P,9,FALSE)),"")</f>
        <v>-</v>
      </c>
      <c r="F14" s="108">
        <f>IFERROR(IF(VLOOKUP($A14,'Annex 2 EHV charges'!$A:$P,10,FALSE)=0,"",VLOOKUP($A14,'Annex 2 EHV charges'!$A:$P,10,FALSE)),"")</f>
        <v>631.32000000000005</v>
      </c>
      <c r="G14" s="109">
        <f>IFERROR(IF(VLOOKUP($A14,'Annex 2 EHV charges'!$A:$P,11,FALSE)=0,"",VLOOKUP($A14,'Annex 2 EHV charges'!$A:$P,11,FALSE)),"")</f>
        <v>0.79</v>
      </c>
      <c r="H14" s="109">
        <f>IFERROR(IF(VLOOKUP($A14,'Annex 2 EHV charges'!$A:$P,12,FALSE)=0,"",VLOOKUP($A14,'Annex 2 EHV charges'!$A:$P,12,FALSE)),"")</f>
        <v>0.79</v>
      </c>
      <c r="I14" s="260" t="str">
        <f>IF('Annex 2 EHV charges'!Q20&lt;=6,"",'Annex 2 EHV charges'!Q20)</f>
        <v/>
      </c>
    </row>
    <row r="15" spans="1:14" ht="12.75" customHeight="1" x14ac:dyDescent="0.2">
      <c r="A15" s="102">
        <f t="array" ref="A15">IFERROR(INDEX('Annex 2 EHV charges'!$A$11:$A$260, MATCH(0, IF(ISBLANK('Annex 2 EHV charges'!$A$11:$A$260),1, COUNTIF(A$4:$A14, 'Annex 2 EHV charges'!$A$11:$A$260)), 0)),"")</f>
        <v>811</v>
      </c>
      <c r="B15" s="102">
        <f>IF($A15="","",VLOOKUP($A15,'Annex 2 EHV charges'!$A:$O,2,0))</f>
        <v>811</v>
      </c>
      <c r="C15" s="103">
        <f>IF($A15="","",VLOOKUP($A15,'Annex 2 EHV charges'!$A:$O,3,0))</f>
        <v>1800060328035</v>
      </c>
      <c r="D15" s="102" t="str">
        <f>IF($A15="","",VLOOKUP($A15,'Annex 2 EHV charges'!$A:$O,7,0))</f>
        <v>Muirhall</v>
      </c>
      <c r="E15" s="107" t="str">
        <f>IFERROR(IF(VLOOKUP($A15,'Annex 2 EHV charges'!$A:$P,9,FALSE)=0,"",VLOOKUP($A15,'Annex 2 EHV charges'!$A:$P,9,FALSE)),"")</f>
        <v>-</v>
      </c>
      <c r="F15" s="108">
        <f>IFERROR(IF(VLOOKUP($A15,'Annex 2 EHV charges'!$A:$P,10,FALSE)=0,"",VLOOKUP($A15,'Annex 2 EHV charges'!$A:$P,10,FALSE)),"")</f>
        <v>300.2</v>
      </c>
      <c r="G15" s="109">
        <f>IFERROR(IF(VLOOKUP($A15,'Annex 2 EHV charges'!$A:$P,11,FALSE)=0,"",VLOOKUP($A15,'Annex 2 EHV charges'!$A:$P,11,FALSE)),"")</f>
        <v>1.01</v>
      </c>
      <c r="H15" s="109">
        <f>IFERROR(IF(VLOOKUP($A15,'Annex 2 EHV charges'!$A:$P,12,FALSE)=0,"",VLOOKUP($A15,'Annex 2 EHV charges'!$A:$P,12,FALSE)),"")</f>
        <v>1.01</v>
      </c>
      <c r="I15" s="260" t="str">
        <f>IF('Annex 2 EHV charges'!Q21&lt;=6,"",'Annex 2 EHV charges'!Q21)</f>
        <v/>
      </c>
    </row>
    <row r="16" spans="1:14" ht="12.75" customHeight="1" x14ac:dyDescent="0.2">
      <c r="A16" s="102">
        <f t="array" ref="A16">IFERROR(INDEX('Annex 2 EHV charges'!$A$11:$A$260, MATCH(0, IF(ISBLANK('Annex 2 EHV charges'!$A$11:$A$260),1, COUNTIF(A$4:$A15, 'Annex 2 EHV charges'!$A$11:$A$260)), 0)),"")</f>
        <v>812</v>
      </c>
      <c r="B16" s="102">
        <f>IF($A16="","",VLOOKUP($A16,'Annex 2 EHV charges'!$A:$O,2,0))</f>
        <v>812</v>
      </c>
      <c r="C16" s="103">
        <f>IF($A16="","",VLOOKUP($A16,'Annex 2 EHV charges'!$A:$O,3,0))</f>
        <v>1800060372113</v>
      </c>
      <c r="D16" s="102" t="str">
        <f>IF($A16="","",VLOOKUP($A16,'Annex 2 EHV charges'!$A:$O,7,0))</f>
        <v>Burnfoot</v>
      </c>
      <c r="E16" s="107" t="str">
        <f>IFERROR(IF(VLOOKUP($A16,'Annex 2 EHV charges'!$A:$P,9,FALSE)=0,"",VLOOKUP($A16,'Annex 2 EHV charges'!$A:$P,9,FALSE)),"")</f>
        <v>-</v>
      </c>
      <c r="F16" s="108">
        <f>IFERROR(IF(VLOOKUP($A16,'Annex 2 EHV charges'!$A:$P,10,FALSE)=0,"",VLOOKUP($A16,'Annex 2 EHV charges'!$A:$P,10,FALSE)),"")</f>
        <v>100.9</v>
      </c>
      <c r="G16" s="109">
        <f>IFERROR(IF(VLOOKUP($A16,'Annex 2 EHV charges'!$A:$P,11,FALSE)=0,"",VLOOKUP($A16,'Annex 2 EHV charges'!$A:$P,11,FALSE)),"")</f>
        <v>0.84</v>
      </c>
      <c r="H16" s="109">
        <f>IFERROR(IF(VLOOKUP($A16,'Annex 2 EHV charges'!$A:$P,12,FALSE)=0,"",VLOOKUP($A16,'Annex 2 EHV charges'!$A:$P,12,FALSE)),"")</f>
        <v>0.84</v>
      </c>
      <c r="I16" s="260" t="str">
        <f>IF('Annex 2 EHV charges'!Q22&lt;=6,"",'Annex 2 EHV charges'!Q22)</f>
        <v/>
      </c>
    </row>
    <row r="17" spans="1:9" ht="12.75" customHeight="1" x14ac:dyDescent="0.2">
      <c r="A17" s="102">
        <f t="array" ref="A17">IFERROR(INDEX('Annex 2 EHV charges'!$A$11:$A$260, MATCH(0, IF(ISBLANK('Annex 2 EHV charges'!$A$11:$A$260),1, COUNTIF(A$4:$A16, 'Annex 2 EHV charges'!$A$11:$A$260)), 0)),"")</f>
        <v>813</v>
      </c>
      <c r="B17" s="102">
        <f>IF($A17="","",VLOOKUP($A17,'Annex 2 EHV charges'!$A:$O,2,0))</f>
        <v>813</v>
      </c>
      <c r="C17" s="103">
        <f>IF($A17="","",VLOOKUP($A17,'Annex 2 EHV charges'!$A:$O,3,0))</f>
        <v>1800060532498</v>
      </c>
      <c r="D17" s="102" t="str">
        <f>IF($A17="","",VLOOKUP($A17,'Annex 2 EHV charges'!$A:$O,7,0))</f>
        <v>Westfield WF</v>
      </c>
      <c r="E17" s="107" t="str">
        <f>IFERROR(IF(VLOOKUP($A17,'Annex 2 EHV charges'!$A:$P,9,FALSE)=0,"",VLOOKUP($A17,'Annex 2 EHV charges'!$A:$P,9,FALSE)),"")</f>
        <v>-</v>
      </c>
      <c r="F17" s="108">
        <f>IFERROR(IF(VLOOKUP($A17,'Annex 2 EHV charges'!$A:$P,10,FALSE)=0,"",VLOOKUP($A17,'Annex 2 EHV charges'!$A:$P,10,FALSE)),"")</f>
        <v>53.36</v>
      </c>
      <c r="G17" s="109">
        <f>IFERROR(IF(VLOOKUP($A17,'Annex 2 EHV charges'!$A:$P,11,FALSE)=0,"",VLOOKUP($A17,'Annex 2 EHV charges'!$A:$P,11,FALSE)),"")</f>
        <v>1.1499999999999999</v>
      </c>
      <c r="H17" s="109">
        <f>IFERROR(IF(VLOOKUP($A17,'Annex 2 EHV charges'!$A:$P,12,FALSE)=0,"",VLOOKUP($A17,'Annex 2 EHV charges'!$A:$P,12,FALSE)),"")</f>
        <v>1.1499999999999999</v>
      </c>
      <c r="I17" s="260" t="str">
        <f>IF('Annex 2 EHV charges'!Q23&lt;=6,"",'Annex 2 EHV charges'!Q23)</f>
        <v/>
      </c>
    </row>
    <row r="18" spans="1:9" ht="12.75" customHeight="1" x14ac:dyDescent="0.2">
      <c r="A18" s="102">
        <f t="array" ref="A18">IFERROR(INDEX('Annex 2 EHV charges'!$A$11:$A$260, MATCH(0, IF(ISBLANK('Annex 2 EHV charges'!$A$11:$A$260),1, COUNTIF(A$4:$A17, 'Annex 2 EHV charges'!$A$11:$A$260)), 0)),"")</f>
        <v>814</v>
      </c>
      <c r="B18" s="102">
        <f>IF($A18="","",VLOOKUP($A18,'Annex 2 EHV charges'!$A:$O,2,0))</f>
        <v>814</v>
      </c>
      <c r="C18" s="103">
        <f>IF($A18="","",VLOOKUP($A18,'Annex 2 EHV charges'!$A:$O,3,0))</f>
        <v>1800060532683</v>
      </c>
      <c r="D18" s="102" t="str">
        <f>IF($A18="","",VLOOKUP($A18,'Annex 2 EHV charges'!$A:$O,7,0))</f>
        <v>Barmoor WF</v>
      </c>
      <c r="E18" s="107" t="str">
        <f>IFERROR(IF(VLOOKUP($A18,'Annex 2 EHV charges'!$A:$P,9,FALSE)=0,"",VLOOKUP($A18,'Annex 2 EHV charges'!$A:$P,9,FALSE)),"")</f>
        <v>-</v>
      </c>
      <c r="F18" s="108">
        <f>IFERROR(IF(VLOOKUP($A18,'Annex 2 EHV charges'!$A:$P,10,FALSE)=0,"",VLOOKUP($A18,'Annex 2 EHV charges'!$A:$P,10,FALSE)),"")</f>
        <v>177.1</v>
      </c>
      <c r="G18" s="109">
        <f>IFERROR(IF(VLOOKUP($A18,'Annex 2 EHV charges'!$A:$P,11,FALSE)=0,"",VLOOKUP($A18,'Annex 2 EHV charges'!$A:$P,11,FALSE)),"")</f>
        <v>1.1499999999999999</v>
      </c>
      <c r="H18" s="109">
        <f>IFERROR(IF(VLOOKUP($A18,'Annex 2 EHV charges'!$A:$P,12,FALSE)=0,"",VLOOKUP($A18,'Annex 2 EHV charges'!$A:$P,12,FALSE)),"")</f>
        <v>1.1499999999999999</v>
      </c>
      <c r="I18" s="260" t="str">
        <f>IF('Annex 2 EHV charges'!Q24&lt;=6,"",'Annex 2 EHV charges'!Q24)</f>
        <v/>
      </c>
    </row>
    <row r="19" spans="1:9" ht="12.75" customHeight="1" x14ac:dyDescent="0.2">
      <c r="A19" s="102">
        <f t="array" ref="A19">IFERROR(INDEX('Annex 2 EHV charges'!$A$11:$A$260, MATCH(0, IF(ISBLANK('Annex 2 EHV charges'!$A$11:$A$260),1, COUNTIF(A$4:$A18, 'Annex 2 EHV charges'!$A$11:$A$260)), 0)),"")</f>
        <v>815</v>
      </c>
      <c r="B19" s="102">
        <f>IF($A19="","",VLOOKUP($A19,'Annex 2 EHV charges'!$A:$O,2,0))</f>
        <v>815</v>
      </c>
      <c r="C19" s="103">
        <f>IF($A19="","",VLOOKUP($A19,'Annex 2 EHV charges'!$A:$O,3,0))</f>
        <v>1800060566984</v>
      </c>
      <c r="D19" s="102" t="str">
        <f>IF($A19="","",VLOOKUP($A19,'Annex 2 EHV charges'!$A:$O,7,0))</f>
        <v>Nutberry WF</v>
      </c>
      <c r="E19" s="107" t="str">
        <f>IFERROR(IF(VLOOKUP($A19,'Annex 2 EHV charges'!$A:$P,9,FALSE)=0,"",VLOOKUP($A19,'Annex 2 EHV charges'!$A:$P,9,FALSE)),"")</f>
        <v>-</v>
      </c>
      <c r="F19" s="108">
        <f>IFERROR(IF(VLOOKUP($A19,'Annex 2 EHV charges'!$A:$P,10,FALSE)=0,"",VLOOKUP($A19,'Annex 2 EHV charges'!$A:$P,10,FALSE)),"")</f>
        <v>712.89</v>
      </c>
      <c r="G19" s="109">
        <f>IFERROR(IF(VLOOKUP($A19,'Annex 2 EHV charges'!$A:$P,11,FALSE)=0,"",VLOOKUP($A19,'Annex 2 EHV charges'!$A:$P,11,FALSE)),"")</f>
        <v>1</v>
      </c>
      <c r="H19" s="109">
        <f>IFERROR(IF(VLOOKUP($A19,'Annex 2 EHV charges'!$A:$P,12,FALSE)=0,"",VLOOKUP($A19,'Annex 2 EHV charges'!$A:$P,12,FALSE)),"")</f>
        <v>1</v>
      </c>
      <c r="I19" s="260" t="str">
        <f>IF('Annex 2 EHV charges'!Q25&lt;=6,"",'Annex 2 EHV charges'!Q25)</f>
        <v/>
      </c>
    </row>
    <row r="20" spans="1:9" ht="12.75" customHeight="1" x14ac:dyDescent="0.2">
      <c r="A20" s="102">
        <f t="array" ref="A20">IFERROR(INDEX('Annex 2 EHV charges'!$A$11:$A$260, MATCH(0, IF(ISBLANK('Annex 2 EHV charges'!$A$11:$A$260),1, COUNTIF(A$4:$A19, 'Annex 2 EHV charges'!$A$11:$A$260)), 0)),"")</f>
        <v>816</v>
      </c>
      <c r="B20" s="102">
        <f>IF($A20="","",VLOOKUP($A20,'Annex 2 EHV charges'!$A:$O,2,0))</f>
        <v>816</v>
      </c>
      <c r="C20" s="103">
        <f>IF($A20="","",VLOOKUP($A20,'Annex 2 EHV charges'!$A:$O,3,0))</f>
        <v>1800060652454</v>
      </c>
      <c r="D20" s="102" t="str">
        <f>IF($A20="","",VLOOKUP($A20,'Annex 2 EHV charges'!$A:$O,7,0))</f>
        <v>Carcreugh WF</v>
      </c>
      <c r="E20" s="107" t="str">
        <f>IFERROR(IF(VLOOKUP($A20,'Annex 2 EHV charges'!$A:$P,9,FALSE)=0,"",VLOOKUP($A20,'Annex 2 EHV charges'!$A:$P,9,FALSE)),"")</f>
        <v>-</v>
      </c>
      <c r="F20" s="108">
        <f>IFERROR(IF(VLOOKUP($A20,'Annex 2 EHV charges'!$A:$P,10,FALSE)=0,"",VLOOKUP($A20,'Annex 2 EHV charges'!$A:$P,10,FALSE)),"")</f>
        <v>276.35000000000002</v>
      </c>
      <c r="G20" s="109">
        <f>IFERROR(IF(VLOOKUP($A20,'Annex 2 EHV charges'!$A:$P,11,FALSE)=0,"",VLOOKUP($A20,'Annex 2 EHV charges'!$A:$P,11,FALSE)),"")</f>
        <v>0.81</v>
      </c>
      <c r="H20" s="109">
        <f>IFERROR(IF(VLOOKUP($A20,'Annex 2 EHV charges'!$A:$P,12,FALSE)=0,"",VLOOKUP($A20,'Annex 2 EHV charges'!$A:$P,12,FALSE)),"")</f>
        <v>0.81</v>
      </c>
      <c r="I20" s="260" t="str">
        <f>IF('Annex 2 EHV charges'!Q26&lt;=6,"",'Annex 2 EHV charges'!Q26)</f>
        <v/>
      </c>
    </row>
    <row r="21" spans="1:9" ht="12.75" customHeight="1" x14ac:dyDescent="0.2">
      <c r="A21" s="102">
        <f t="array" ref="A21">IFERROR(INDEX('Annex 2 EHV charges'!$A$11:$A$260, MATCH(0, IF(ISBLANK('Annex 2 EHV charges'!$A$11:$A$260),1, COUNTIF(A$4:$A20, 'Annex 2 EHV charges'!$A$11:$A$260)), 0)),"")</f>
        <v>817</v>
      </c>
      <c r="B21" s="102">
        <f>IF($A21="","",VLOOKUP($A21,'Annex 2 EHV charges'!$A:$O,2,0))</f>
        <v>817</v>
      </c>
      <c r="C21" s="103">
        <f>IF($A21="","",VLOOKUP($A21,'Annex 2 EHV charges'!$A:$O,3,0))</f>
        <v>1800060567668</v>
      </c>
      <c r="D21" s="102" t="str">
        <f>IF($A21="","",VLOOKUP($A21,'Annex 2 EHV charges'!$A:$O,7,0))</f>
        <v>Magnox</v>
      </c>
      <c r="E21" s="107" t="str">
        <f>IFERROR(IF(VLOOKUP($A21,'Annex 2 EHV charges'!$A:$P,9,FALSE)=0,"",VLOOKUP($A21,'Annex 2 EHV charges'!$A:$P,9,FALSE)),"")</f>
        <v>-</v>
      </c>
      <c r="F21" s="108">
        <f>IFERROR(IF(VLOOKUP($A21,'Annex 2 EHV charges'!$A:$P,10,FALSE)=0,"",VLOOKUP($A21,'Annex 2 EHV charges'!$A:$P,10,FALSE)),"")</f>
        <v>2325.0300000000002</v>
      </c>
      <c r="G21" s="109">
        <f>IFERROR(IF(VLOOKUP($A21,'Annex 2 EHV charges'!$A:$P,11,FALSE)=0,"",VLOOKUP($A21,'Annex 2 EHV charges'!$A:$P,11,FALSE)),"")</f>
        <v>1.62</v>
      </c>
      <c r="H21" s="109">
        <f>IFERROR(IF(VLOOKUP($A21,'Annex 2 EHV charges'!$A:$P,12,FALSE)=0,"",VLOOKUP($A21,'Annex 2 EHV charges'!$A:$P,12,FALSE)),"")</f>
        <v>1.62</v>
      </c>
      <c r="I21" s="260" t="str">
        <f>IF('Annex 2 EHV charges'!Q27&lt;=6,"",'Annex 2 EHV charges'!Q27)</f>
        <v/>
      </c>
    </row>
    <row r="22" spans="1:9" ht="12.75" customHeight="1" x14ac:dyDescent="0.2">
      <c r="A22" s="102">
        <f t="array" ref="A22">IFERROR(INDEX('Annex 2 EHV charges'!$A$11:$A$260, MATCH(0, IF(ISBLANK('Annex 2 EHV charges'!$A$11:$A$260),1, COUNTIF(A$4:$A21, 'Annex 2 EHV charges'!$A$11:$A$260)), 0)),"")</f>
        <v>818</v>
      </c>
      <c r="B22" s="102">
        <f>IF($A22="","",VLOOKUP($A22,'Annex 2 EHV charges'!$A:$O,2,0))</f>
        <v>818</v>
      </c>
      <c r="C22" s="103">
        <f>IF($A22="","",VLOOKUP($A22,'Annex 2 EHV charges'!$A:$O,3,0))</f>
        <v>1800060642767</v>
      </c>
      <c r="D22" s="102" t="str">
        <f>IF($A22="","",VLOOKUP($A22,'Annex 2 EHV charges'!$A:$O,7,0))</f>
        <v>West Browncastle WF</v>
      </c>
      <c r="E22" s="107" t="str">
        <f>IFERROR(IF(VLOOKUP($A22,'Annex 2 EHV charges'!$A:$P,9,FALSE)=0,"",VLOOKUP($A22,'Annex 2 EHV charges'!$A:$P,9,FALSE)),"")</f>
        <v>-</v>
      </c>
      <c r="F22" s="108">
        <f>IFERROR(IF(VLOOKUP($A22,'Annex 2 EHV charges'!$A:$P,10,FALSE)=0,"",VLOOKUP($A22,'Annex 2 EHV charges'!$A:$P,10,FALSE)),"")</f>
        <v>445.9</v>
      </c>
      <c r="G22" s="109">
        <f>IFERROR(IF(VLOOKUP($A22,'Annex 2 EHV charges'!$A:$P,11,FALSE)=0,"",VLOOKUP($A22,'Annex 2 EHV charges'!$A:$P,11,FALSE)),"")</f>
        <v>0.84</v>
      </c>
      <c r="H22" s="109">
        <f>IFERROR(IF(VLOOKUP($A22,'Annex 2 EHV charges'!$A:$P,12,FALSE)=0,"",VLOOKUP($A22,'Annex 2 EHV charges'!$A:$P,12,FALSE)),"")</f>
        <v>0.84</v>
      </c>
      <c r="I22" s="260" t="str">
        <f>IF('Annex 2 EHV charges'!Q28&lt;=6,"",'Annex 2 EHV charges'!Q28)</f>
        <v/>
      </c>
    </row>
    <row r="23" spans="1:9" ht="12.75" customHeight="1" x14ac:dyDescent="0.2">
      <c r="A23" s="102">
        <f t="array" ref="A23">IFERROR(INDEX('Annex 2 EHV charges'!$A$11:$A$260, MATCH(0, IF(ISBLANK('Annex 2 EHV charges'!$A$11:$A$260),1, COUNTIF(A$4:$A22, 'Annex 2 EHV charges'!$A$11:$A$260)), 0)),"")</f>
        <v>819</v>
      </c>
      <c r="B23" s="102">
        <f>IF($A23="","",VLOOKUP($A23,'Annex 2 EHV charges'!$A:$O,2,0))</f>
        <v>819</v>
      </c>
      <c r="C23" s="103">
        <f>IF($A23="","",VLOOKUP($A23,'Annex 2 EHV charges'!$A:$O,3,0))</f>
        <v>1800060632661</v>
      </c>
      <c r="D23" s="102" t="str">
        <f>IF($A23="","",VLOOKUP($A23,'Annex 2 EHV charges'!$A:$O,7,0))</f>
        <v>Viridor (Waste energy)</v>
      </c>
      <c r="E23" s="107" t="str">
        <f>IFERROR(IF(VLOOKUP($A23,'Annex 2 EHV charges'!$A:$P,9,FALSE)=0,"",VLOOKUP($A23,'Annex 2 EHV charges'!$A:$P,9,FALSE)),"")</f>
        <v>-</v>
      </c>
      <c r="F23" s="108">
        <f>IFERROR(IF(VLOOKUP($A23,'Annex 2 EHV charges'!$A:$P,10,FALSE)=0,"",VLOOKUP($A23,'Annex 2 EHV charges'!$A:$P,10,FALSE)),"")</f>
        <v>787.31</v>
      </c>
      <c r="G23" s="109">
        <f>IFERROR(IF(VLOOKUP($A23,'Annex 2 EHV charges'!$A:$P,11,FALSE)=0,"",VLOOKUP($A23,'Annex 2 EHV charges'!$A:$P,11,FALSE)),"")</f>
        <v>1.9</v>
      </c>
      <c r="H23" s="109">
        <f>IFERROR(IF(VLOOKUP($A23,'Annex 2 EHV charges'!$A:$P,12,FALSE)=0,"",VLOOKUP($A23,'Annex 2 EHV charges'!$A:$P,12,FALSE)),"")</f>
        <v>1.9</v>
      </c>
      <c r="I23" s="260" t="str">
        <f>IF('Annex 2 EHV charges'!Q29&lt;=6,"",'Annex 2 EHV charges'!Q29)</f>
        <v>See Annex 6</v>
      </c>
    </row>
    <row r="24" spans="1:9" ht="12.75" customHeight="1" x14ac:dyDescent="0.2">
      <c r="A24" s="102">
        <f t="array" ref="A24">IFERROR(INDEX('Annex 2 EHV charges'!$A$11:$A$260, MATCH(0, IF(ISBLANK('Annex 2 EHV charges'!$A$11:$A$260),1, COUNTIF(A$4:$A23, 'Annex 2 EHV charges'!$A$11:$A$260)), 0)),"")</f>
        <v>820</v>
      </c>
      <c r="B24" s="102">
        <f>IF($A24="","",VLOOKUP($A24,'Annex 2 EHV charges'!$A:$O,2,0))</f>
        <v>820</v>
      </c>
      <c r="C24" s="103">
        <f>IF($A24="","",VLOOKUP($A24,'Annex 2 EHV charges'!$A:$O,3,0))</f>
        <v>1800060289486</v>
      </c>
      <c r="D24" s="102" t="str">
        <f>IF($A24="","",VLOOKUP($A24,'Annex 2 EHV charges'!$A:$O,7,0))</f>
        <v>Craigengelt</v>
      </c>
      <c r="E24" s="107" t="str">
        <f>IFERROR(IF(VLOOKUP($A24,'Annex 2 EHV charges'!$A:$P,9,FALSE)=0,"",VLOOKUP($A24,'Annex 2 EHV charges'!$A:$P,9,FALSE)),"")</f>
        <v>-</v>
      </c>
      <c r="F24" s="108">
        <f>IFERROR(IF(VLOOKUP($A24,'Annex 2 EHV charges'!$A:$P,10,FALSE)=0,"",VLOOKUP($A24,'Annex 2 EHV charges'!$A:$P,10,FALSE)),"")</f>
        <v>132.82</v>
      </c>
      <c r="G24" s="109">
        <f>IFERROR(IF(VLOOKUP($A24,'Annex 2 EHV charges'!$A:$P,11,FALSE)=0,"",VLOOKUP($A24,'Annex 2 EHV charges'!$A:$P,11,FALSE)),"")</f>
        <v>1.33</v>
      </c>
      <c r="H24" s="109">
        <f>IFERROR(IF(VLOOKUP($A24,'Annex 2 EHV charges'!$A:$P,12,FALSE)=0,"",VLOOKUP($A24,'Annex 2 EHV charges'!$A:$P,12,FALSE)),"")</f>
        <v>1.33</v>
      </c>
      <c r="I24" s="260" t="str">
        <f>IF('Annex 2 EHV charges'!Q30&lt;=6,"",'Annex 2 EHV charges'!Q30)</f>
        <v/>
      </c>
    </row>
    <row r="25" spans="1:9" ht="12.75" customHeight="1" x14ac:dyDescent="0.2">
      <c r="A25" s="102">
        <f t="array" ref="A25">IFERROR(INDEX('Annex 2 EHV charges'!$A$11:$A$260, MATCH(0, IF(ISBLANK('Annex 2 EHV charges'!$A$11:$A$260),1, COUNTIF(A$4:$A24, 'Annex 2 EHV charges'!$A$11:$A$260)), 0)),"")</f>
        <v>821</v>
      </c>
      <c r="B25" s="102">
        <f>IF($A25="","",VLOOKUP($A25,'Annex 2 EHV charges'!$A:$O,2,0))</f>
        <v>821</v>
      </c>
      <c r="C25" s="103">
        <f>IF($A25="","",VLOOKUP($A25,'Annex 2 EHV charges'!$A:$O,3,0))</f>
        <v>1800054865132</v>
      </c>
      <c r="D25" s="102" t="str">
        <f>IF($A25="","",VLOOKUP($A25,'Annex 2 EHV charges'!$A:$O,7,0))</f>
        <v>Greenknowes</v>
      </c>
      <c r="E25" s="107" t="str">
        <f>IFERROR(IF(VLOOKUP($A25,'Annex 2 EHV charges'!$A:$P,9,FALSE)=0,"",VLOOKUP($A25,'Annex 2 EHV charges'!$A:$P,9,FALSE)),"")</f>
        <v>-</v>
      </c>
      <c r="F25" s="108">
        <f>IFERROR(IF(VLOOKUP($A25,'Annex 2 EHV charges'!$A:$P,10,FALSE)=0,"",VLOOKUP($A25,'Annex 2 EHV charges'!$A:$P,10,FALSE)),"")</f>
        <v>546.20000000000005</v>
      </c>
      <c r="G25" s="109">
        <f>IFERROR(IF(VLOOKUP($A25,'Annex 2 EHV charges'!$A:$P,11,FALSE)=0,"",VLOOKUP($A25,'Annex 2 EHV charges'!$A:$P,11,FALSE)),"")</f>
        <v>0.83</v>
      </c>
      <c r="H25" s="109">
        <f>IFERROR(IF(VLOOKUP($A25,'Annex 2 EHV charges'!$A:$P,12,FALSE)=0,"",VLOOKUP($A25,'Annex 2 EHV charges'!$A:$P,12,FALSE)),"")</f>
        <v>0.83</v>
      </c>
      <c r="I25" s="260" t="str">
        <f>IF('Annex 2 EHV charges'!Q31&lt;=6,"",'Annex 2 EHV charges'!Q31)</f>
        <v/>
      </c>
    </row>
    <row r="26" spans="1:9" ht="12.75" customHeight="1" x14ac:dyDescent="0.2">
      <c r="A26" s="102">
        <f t="array" ref="A26">IFERROR(INDEX('Annex 2 EHV charges'!$A$11:$A$260, MATCH(0, IF(ISBLANK('Annex 2 EHV charges'!$A$11:$A$260),1, COUNTIF(A$4:$A25, 'Annex 2 EHV charges'!$A$11:$A$260)), 0)),"")</f>
        <v>822</v>
      </c>
      <c r="B26" s="102">
        <f>IF($A26="","",VLOOKUP($A26,'Annex 2 EHV charges'!$A:$O,2,0))</f>
        <v>822</v>
      </c>
      <c r="C26" s="103">
        <f>IF($A26="","",VLOOKUP($A26,'Annex 2 EHV charges'!$A:$O,3,0))</f>
        <v>1800060683754</v>
      </c>
      <c r="D26" s="102" t="str">
        <f>IF($A26="","",VLOOKUP($A26,'Annex 2 EHV charges'!$A:$O,7,0))</f>
        <v>Ewe Hill Dumfries WF</v>
      </c>
      <c r="E26" s="107" t="str">
        <f>IFERROR(IF(VLOOKUP($A26,'Annex 2 EHV charges'!$A:$P,9,FALSE)=0,"",VLOOKUP($A26,'Annex 2 EHV charges'!$A:$P,9,FALSE)),"")</f>
        <v>-</v>
      </c>
      <c r="F26" s="108">
        <f>IFERROR(IF(VLOOKUP($A26,'Annex 2 EHV charges'!$A:$P,10,FALSE)=0,"",VLOOKUP($A26,'Annex 2 EHV charges'!$A:$P,10,FALSE)),"")</f>
        <v>416.6</v>
      </c>
      <c r="G26" s="109">
        <f>IFERROR(IF(VLOOKUP($A26,'Annex 2 EHV charges'!$A:$P,11,FALSE)=0,"",VLOOKUP($A26,'Annex 2 EHV charges'!$A:$P,11,FALSE)),"")</f>
        <v>1.07</v>
      </c>
      <c r="H26" s="109">
        <f>IFERROR(IF(VLOOKUP($A26,'Annex 2 EHV charges'!$A:$P,12,FALSE)=0,"",VLOOKUP($A26,'Annex 2 EHV charges'!$A:$P,12,FALSE)),"")</f>
        <v>1.07</v>
      </c>
      <c r="I26" s="260" t="str">
        <f>IF('Annex 2 EHV charges'!Q32&lt;=6,"",'Annex 2 EHV charges'!Q32)</f>
        <v/>
      </c>
    </row>
    <row r="27" spans="1:9" ht="12.75" customHeight="1" x14ac:dyDescent="0.2">
      <c r="A27" s="102">
        <f t="array" ref="A27">IFERROR(INDEX('Annex 2 EHV charges'!$A$11:$A$260, MATCH(0, IF(ISBLANK('Annex 2 EHV charges'!$A$11:$A$260),1, COUNTIF(A$4:$A26, 'Annex 2 EHV charges'!$A$11:$A$260)), 0)),"")</f>
        <v>823</v>
      </c>
      <c r="B27" s="102">
        <f>IF($A27="","",VLOOKUP($A27,'Annex 2 EHV charges'!$A:$O,2,0))</f>
        <v>823</v>
      </c>
      <c r="C27" s="103">
        <f>IF($A27="","",VLOOKUP($A27,'Annex 2 EHV charges'!$A:$O,3,0))</f>
        <v>1800060697223</v>
      </c>
      <c r="D27" s="102" t="str">
        <f>IF($A27="","",VLOOKUP($A27,'Annex 2 EHV charges'!$A:$O,7,0))</f>
        <v>Langhope Rig (D) WF</v>
      </c>
      <c r="E27" s="107" t="str">
        <f>IFERROR(IF(VLOOKUP($A27,'Annex 2 EHV charges'!$A:$P,9,FALSE)=0,"",VLOOKUP($A27,'Annex 2 EHV charges'!$A:$P,9,FALSE)),"")</f>
        <v>-</v>
      </c>
      <c r="F27" s="108">
        <f>IFERROR(IF(VLOOKUP($A27,'Annex 2 EHV charges'!$A:$P,10,FALSE)=0,"",VLOOKUP($A27,'Annex 2 EHV charges'!$A:$P,10,FALSE)),"")</f>
        <v>2037.14</v>
      </c>
      <c r="G27" s="109">
        <f>IFERROR(IF(VLOOKUP($A27,'Annex 2 EHV charges'!$A:$P,11,FALSE)=0,"",VLOOKUP($A27,'Annex 2 EHV charges'!$A:$P,11,FALSE)),"")</f>
        <v>1.59</v>
      </c>
      <c r="H27" s="109">
        <f>IFERROR(IF(VLOOKUP($A27,'Annex 2 EHV charges'!$A:$P,12,FALSE)=0,"",VLOOKUP($A27,'Annex 2 EHV charges'!$A:$P,12,FALSE)),"")</f>
        <v>1.59</v>
      </c>
      <c r="I27" s="260" t="str">
        <f>IF('Annex 2 EHV charges'!Q33&lt;=6,"",'Annex 2 EHV charges'!Q33)</f>
        <v/>
      </c>
    </row>
    <row r="28" spans="1:9" ht="12.75" customHeight="1" x14ac:dyDescent="0.2">
      <c r="A28" s="102">
        <f t="array" ref="A28">IFERROR(INDEX('Annex 2 EHV charges'!$A$11:$A$260, MATCH(0, IF(ISBLANK('Annex 2 EHV charges'!$A$11:$A$260),1, COUNTIF(A$4:$A27, 'Annex 2 EHV charges'!$A$11:$A$260)), 0)),"")</f>
        <v>824</v>
      </c>
      <c r="B28" s="102">
        <f>IF($A28="","",VLOOKUP($A28,'Annex 2 EHV charges'!$A:$O,2,0))</f>
        <v>824</v>
      </c>
      <c r="C28" s="103">
        <f>IF($A28="","",VLOOKUP($A28,'Annex 2 EHV charges'!$A:$O,3,0))</f>
        <v>1800060674253</v>
      </c>
      <c r="D28" s="102" t="str">
        <f>IF($A28="","",VLOOKUP($A28,'Annex 2 EHV charges'!$A:$O,7,0))</f>
        <v>Muirhall Extention WF</v>
      </c>
      <c r="E28" s="107" t="str">
        <f>IFERROR(IF(VLOOKUP($A28,'Annex 2 EHV charges'!$A:$P,9,FALSE)=0,"",VLOOKUP($A28,'Annex 2 EHV charges'!$A:$P,9,FALSE)),"")</f>
        <v>-</v>
      </c>
      <c r="F28" s="108">
        <f>IFERROR(IF(VLOOKUP($A28,'Annex 2 EHV charges'!$A:$P,10,FALSE)=0,"",VLOOKUP($A28,'Annex 2 EHV charges'!$A:$P,10,FALSE)),"")</f>
        <v>48.06</v>
      </c>
      <c r="G28" s="109">
        <f>IFERROR(IF(VLOOKUP($A28,'Annex 2 EHV charges'!$A:$P,11,FALSE)=0,"",VLOOKUP($A28,'Annex 2 EHV charges'!$A:$P,11,FALSE)),"")</f>
        <v>1.07</v>
      </c>
      <c r="H28" s="109">
        <f>IFERROR(IF(VLOOKUP($A28,'Annex 2 EHV charges'!$A:$P,12,FALSE)=0,"",VLOOKUP($A28,'Annex 2 EHV charges'!$A:$P,12,FALSE)),"")</f>
        <v>1.07</v>
      </c>
      <c r="I28" s="260" t="str">
        <f>IF('Annex 2 EHV charges'!Q34&lt;=6,"",'Annex 2 EHV charges'!Q34)</f>
        <v/>
      </c>
    </row>
    <row r="29" spans="1:9" ht="12.75" customHeight="1" x14ac:dyDescent="0.2">
      <c r="A29" s="102">
        <f t="array" ref="A29">IFERROR(INDEX('Annex 2 EHV charges'!$A$11:$A$260, MATCH(0, IF(ISBLANK('Annex 2 EHV charges'!$A$11:$A$260),1, COUNTIF(A$4:$A28, 'Annex 2 EHV charges'!$A$11:$A$260)), 0)),"")</f>
        <v>825</v>
      </c>
      <c r="B29" s="102">
        <f>IF($A29="","",VLOOKUP($A29,'Annex 2 EHV charges'!$A:$O,2,0))</f>
        <v>825</v>
      </c>
      <c r="C29" s="103">
        <f>IF($A29="","",VLOOKUP($A29,'Annex 2 EHV charges'!$A:$O,3,0))</f>
        <v>1800060159192</v>
      </c>
      <c r="D29" s="102" t="str">
        <f>IF($A29="","",VLOOKUP($A29,'Annex 2 EHV charges'!$A:$O,7,0))</f>
        <v>Aikengall</v>
      </c>
      <c r="E29" s="107" t="str">
        <f>IFERROR(IF(VLOOKUP($A29,'Annex 2 EHV charges'!$A:$P,9,FALSE)=0,"",VLOOKUP($A29,'Annex 2 EHV charges'!$A:$P,9,FALSE)),"")</f>
        <v>-</v>
      </c>
      <c r="F29" s="108">
        <f>IFERROR(IF(VLOOKUP($A29,'Annex 2 EHV charges'!$A:$P,10,FALSE)=0,"",VLOOKUP($A29,'Annex 2 EHV charges'!$A:$P,10,FALSE)),"")</f>
        <v>1819.44</v>
      </c>
      <c r="G29" s="109" t="str">
        <f>IFERROR(IF(VLOOKUP($A29,'Annex 2 EHV charges'!$A:$P,11,FALSE)=0,"",VLOOKUP($A29,'Annex 2 EHV charges'!$A:$P,11,FALSE)),"")</f>
        <v>-</v>
      </c>
      <c r="H29" s="109" t="str">
        <f>IFERROR(IF(VLOOKUP($A29,'Annex 2 EHV charges'!$A:$P,12,FALSE)=0,"",VLOOKUP($A29,'Annex 2 EHV charges'!$A:$P,12,FALSE)),"")</f>
        <v>-</v>
      </c>
      <c r="I29" s="260" t="str">
        <f>IF('Annex 2 EHV charges'!Q35&lt;=6,"",'Annex 2 EHV charges'!Q35)</f>
        <v/>
      </c>
    </row>
    <row r="30" spans="1:9" ht="12.75" customHeight="1" x14ac:dyDescent="0.2">
      <c r="A30" s="102">
        <f t="array" ref="A30">IFERROR(INDEX('Annex 2 EHV charges'!$A$11:$A$260, MATCH(0, IF(ISBLANK('Annex 2 EHV charges'!$A$11:$A$260),1, COUNTIF(A$4:$A29, 'Annex 2 EHV charges'!$A$11:$A$260)), 0)),"")</f>
        <v>826</v>
      </c>
      <c r="B30" s="102">
        <f>IF($A30="","",VLOOKUP($A30,'Annex 2 EHV charges'!$A:$O,2,0))</f>
        <v>826</v>
      </c>
      <c r="C30" s="103">
        <f>IF($A30="","",VLOOKUP($A30,'Annex 2 EHV charges'!$A:$O,3,0))</f>
        <v>1800053646251</v>
      </c>
      <c r="D30" s="102" t="str">
        <f>IF($A30="","",VLOOKUP($A30,'Annex 2 EHV charges'!$A:$O,7,0))</f>
        <v>Hagshaw Hill</v>
      </c>
      <c r="E30" s="107" t="str">
        <f>IFERROR(IF(VLOOKUP($A30,'Annex 2 EHV charges'!$A:$P,9,FALSE)=0,"",VLOOKUP($A30,'Annex 2 EHV charges'!$A:$P,9,FALSE)),"")</f>
        <v>-</v>
      </c>
      <c r="F30" s="108">
        <f>IFERROR(IF(VLOOKUP($A30,'Annex 2 EHV charges'!$A:$P,10,FALSE)=0,"",VLOOKUP($A30,'Annex 2 EHV charges'!$A:$P,10,FALSE)),"")</f>
        <v>49.07</v>
      </c>
      <c r="G30" s="109">
        <f>IFERROR(IF(VLOOKUP($A30,'Annex 2 EHV charges'!$A:$P,11,FALSE)=0,"",VLOOKUP($A30,'Annex 2 EHV charges'!$A:$P,11,FALSE)),"")</f>
        <v>1.1000000000000001</v>
      </c>
      <c r="H30" s="109">
        <f>IFERROR(IF(VLOOKUP($A30,'Annex 2 EHV charges'!$A:$P,12,FALSE)=0,"",VLOOKUP($A30,'Annex 2 EHV charges'!$A:$P,12,FALSE)),"")</f>
        <v>1.1000000000000001</v>
      </c>
      <c r="I30" s="260" t="str">
        <f>IF('Annex 2 EHV charges'!Q36&lt;=6,"",'Annex 2 EHV charges'!Q36)</f>
        <v/>
      </c>
    </row>
    <row r="31" spans="1:9" ht="12.75" customHeight="1" x14ac:dyDescent="0.2">
      <c r="A31" s="102">
        <f t="array" ref="A31">IFERROR(INDEX('Annex 2 EHV charges'!$A$11:$A$260, MATCH(0, IF(ISBLANK('Annex 2 EHV charges'!$A$11:$A$260),1, COUNTIF(A$4:$A30, 'Annex 2 EHV charges'!$A$11:$A$260)), 0)),"")</f>
        <v>827</v>
      </c>
      <c r="B31" s="102">
        <f>IF($A31="","",VLOOKUP($A31,'Annex 2 EHV charges'!$A:$O,2,0))</f>
        <v>827</v>
      </c>
      <c r="C31" s="103">
        <f>IF($A31="","",VLOOKUP($A31,'Annex 2 EHV charges'!$A:$O,3,0))</f>
        <v>1800053646190</v>
      </c>
      <c r="D31" s="102" t="str">
        <f>IF($A31="","",VLOOKUP($A31,'Annex 2 EHV charges'!$A:$O,7,0))</f>
        <v>Gallow Rig</v>
      </c>
      <c r="E31" s="107" t="str">
        <f>IFERROR(IF(VLOOKUP($A31,'Annex 2 EHV charges'!$A:$P,9,FALSE)=0,"",VLOOKUP($A31,'Annex 2 EHV charges'!$A:$P,9,FALSE)),"")</f>
        <v>-</v>
      </c>
      <c r="F31" s="108">
        <f>IFERROR(IF(VLOOKUP($A31,'Annex 2 EHV charges'!$A:$P,10,FALSE)=0,"",VLOOKUP($A31,'Annex 2 EHV charges'!$A:$P,10,FALSE)),"")</f>
        <v>171.13</v>
      </c>
      <c r="G31" s="109">
        <f>IFERROR(IF(VLOOKUP($A31,'Annex 2 EHV charges'!$A:$P,11,FALSE)=0,"",VLOOKUP($A31,'Annex 2 EHV charges'!$A:$P,11,FALSE)),"")</f>
        <v>1.33</v>
      </c>
      <c r="H31" s="109">
        <f>IFERROR(IF(VLOOKUP($A31,'Annex 2 EHV charges'!$A:$P,12,FALSE)=0,"",VLOOKUP($A31,'Annex 2 EHV charges'!$A:$P,12,FALSE)),"")</f>
        <v>1.33</v>
      </c>
      <c r="I31" s="260" t="str">
        <f>IF('Annex 2 EHV charges'!Q37&lt;=6,"",'Annex 2 EHV charges'!Q37)</f>
        <v/>
      </c>
    </row>
    <row r="32" spans="1:9" ht="12.75" customHeight="1" x14ac:dyDescent="0.2">
      <c r="A32" s="102">
        <f t="array" ref="A32">IFERROR(INDEX('Annex 2 EHV charges'!$A$11:$A$260, MATCH(0, IF(ISBLANK('Annex 2 EHV charges'!$A$11:$A$260),1, COUNTIF(A$4:$A31, 'Annex 2 EHV charges'!$A$11:$A$260)), 0)),"")</f>
        <v>828</v>
      </c>
      <c r="B32" s="102">
        <f>IF($A32="","",VLOOKUP($A32,'Annex 2 EHV charges'!$A:$O,2,0))</f>
        <v>828</v>
      </c>
      <c r="C32" s="103">
        <f>IF($A32="","",VLOOKUP($A32,'Annex 2 EHV charges'!$A:$O,3,0))</f>
        <v>1800053646172</v>
      </c>
      <c r="D32" s="102" t="str">
        <f>IF($A32="","",VLOOKUP($A32,'Annex 2 EHV charges'!$A:$O,7,0))</f>
        <v>Polwhat Rig</v>
      </c>
      <c r="E32" s="107" t="str">
        <f>IFERROR(IF(VLOOKUP($A32,'Annex 2 EHV charges'!$A:$P,9,FALSE)=0,"",VLOOKUP($A32,'Annex 2 EHV charges'!$A:$P,9,FALSE)),"")</f>
        <v>-</v>
      </c>
      <c r="F32" s="108">
        <f>IFERROR(IF(VLOOKUP($A32,'Annex 2 EHV charges'!$A:$P,10,FALSE)=0,"",VLOOKUP($A32,'Annex 2 EHV charges'!$A:$P,10,FALSE)),"")</f>
        <v>203.56</v>
      </c>
      <c r="G32" s="109">
        <f>IFERROR(IF(VLOOKUP($A32,'Annex 2 EHV charges'!$A:$P,11,FALSE)=0,"",VLOOKUP($A32,'Annex 2 EHV charges'!$A:$P,11,FALSE)),"")</f>
        <v>1.34</v>
      </c>
      <c r="H32" s="109">
        <f>IFERROR(IF(VLOOKUP($A32,'Annex 2 EHV charges'!$A:$P,12,FALSE)=0,"",VLOOKUP($A32,'Annex 2 EHV charges'!$A:$P,12,FALSE)),"")</f>
        <v>1.34</v>
      </c>
      <c r="I32" s="260" t="str">
        <f>IF('Annex 2 EHV charges'!Q38&lt;=6,"",'Annex 2 EHV charges'!Q38)</f>
        <v/>
      </c>
    </row>
    <row r="33" spans="1:9" ht="12.75" customHeight="1" x14ac:dyDescent="0.2">
      <c r="A33" s="102">
        <f t="array" ref="A33">IFERROR(INDEX('Annex 2 EHV charges'!$A$11:$A$260, MATCH(0, IF(ISBLANK('Annex 2 EHV charges'!$A$11:$A$260),1, COUNTIF(A$4:$A32, 'Annex 2 EHV charges'!$A$11:$A$260)), 0)),"")</f>
        <v>829</v>
      </c>
      <c r="B33" s="102">
        <f>IF($A33="","",VLOOKUP($A33,'Annex 2 EHV charges'!$A:$O,2,0))</f>
        <v>829</v>
      </c>
      <c r="C33" s="103">
        <f>IF($A33="","",VLOOKUP($A33,'Annex 2 EHV charges'!$A:$O,3,0))</f>
        <v>1800054738267</v>
      </c>
      <c r="D33" s="102" t="str">
        <f>IF($A33="","",VLOOKUP($A33,'Annex 2 EHV charges'!$A:$O,7,0))</f>
        <v>Greendykeside</v>
      </c>
      <c r="E33" s="107" t="str">
        <f>IFERROR(IF(VLOOKUP($A33,'Annex 2 EHV charges'!$A:$P,9,FALSE)=0,"",VLOOKUP($A33,'Annex 2 EHV charges'!$A:$P,9,FALSE)),"")</f>
        <v>-</v>
      </c>
      <c r="F33" s="108">
        <f>IFERROR(IF(VLOOKUP($A33,'Annex 2 EHV charges'!$A:$P,10,FALSE)=0,"",VLOOKUP($A33,'Annex 2 EHV charges'!$A:$P,10,FALSE)),"")</f>
        <v>46.7</v>
      </c>
      <c r="G33" s="109">
        <f>IFERROR(IF(VLOOKUP($A33,'Annex 2 EHV charges'!$A:$P,11,FALSE)=0,"",VLOOKUP($A33,'Annex 2 EHV charges'!$A:$P,11,FALSE)),"")</f>
        <v>1.1200000000000001</v>
      </c>
      <c r="H33" s="109">
        <f>IFERROR(IF(VLOOKUP($A33,'Annex 2 EHV charges'!$A:$P,12,FALSE)=0,"",VLOOKUP($A33,'Annex 2 EHV charges'!$A:$P,12,FALSE)),"")</f>
        <v>1.1200000000000001</v>
      </c>
      <c r="I33" s="260" t="str">
        <f>IF('Annex 2 EHV charges'!Q39&lt;=6,"",'Annex 2 EHV charges'!Q39)</f>
        <v/>
      </c>
    </row>
    <row r="34" spans="1:9" ht="12.75" customHeight="1" x14ac:dyDescent="0.2">
      <c r="A34" s="102">
        <f t="array" ref="A34">IFERROR(INDEX('Annex 2 EHV charges'!$A$11:$A$260, MATCH(0, IF(ISBLANK('Annex 2 EHV charges'!$A$11:$A$260),1, COUNTIF(A$4:$A33, 'Annex 2 EHV charges'!$A$11:$A$260)), 0)),"")</f>
        <v>830</v>
      </c>
      <c r="B34" s="102">
        <f>IF($A34="","",VLOOKUP($A34,'Annex 2 EHV charges'!$A:$O,2,0))</f>
        <v>830</v>
      </c>
      <c r="C34" s="103">
        <f>IF($A34="","",VLOOKUP($A34,'Annex 2 EHV charges'!$A:$O,3,0))</f>
        <v>1800053647237</v>
      </c>
      <c r="D34" s="102" t="str">
        <f>IF($A34="","",VLOOKUP($A34,'Annex 2 EHV charges'!$A:$O,7,0))</f>
        <v>Dun Law</v>
      </c>
      <c r="E34" s="107" t="str">
        <f>IFERROR(IF(VLOOKUP($A34,'Annex 2 EHV charges'!$A:$P,9,FALSE)=0,"",VLOOKUP($A34,'Annex 2 EHV charges'!$A:$P,9,FALSE)),"")</f>
        <v>-</v>
      </c>
      <c r="F34" s="108">
        <f>IFERROR(IF(VLOOKUP($A34,'Annex 2 EHV charges'!$A:$P,10,FALSE)=0,"",VLOOKUP($A34,'Annex 2 EHV charges'!$A:$P,10,FALSE)),"")</f>
        <v>28.62</v>
      </c>
      <c r="G34" s="109">
        <f>IFERROR(IF(VLOOKUP($A34,'Annex 2 EHV charges'!$A:$P,11,FALSE)=0,"",VLOOKUP($A34,'Annex 2 EHV charges'!$A:$P,11,FALSE)),"")</f>
        <v>1.06</v>
      </c>
      <c r="H34" s="109">
        <f>IFERROR(IF(VLOOKUP($A34,'Annex 2 EHV charges'!$A:$P,12,FALSE)=0,"",VLOOKUP($A34,'Annex 2 EHV charges'!$A:$P,12,FALSE)),"")</f>
        <v>1.06</v>
      </c>
      <c r="I34" s="260" t="str">
        <f>IF('Annex 2 EHV charges'!Q40&lt;=6,"",'Annex 2 EHV charges'!Q40)</f>
        <v/>
      </c>
    </row>
    <row r="35" spans="1:9" ht="12.75" customHeight="1" x14ac:dyDescent="0.2">
      <c r="A35" s="102">
        <f t="array" ref="A35">IFERROR(INDEX('Annex 2 EHV charges'!$A$11:$A$260, MATCH(0, IF(ISBLANK('Annex 2 EHV charges'!$A$11:$A$260),1, COUNTIF(A$4:$A34, 'Annex 2 EHV charges'!$A$11:$A$260)), 0)),"")</f>
        <v>831</v>
      </c>
      <c r="B35" s="102">
        <f>IF($A35="","",VLOOKUP($A35,'Annex 2 EHV charges'!$A:$O,2,0))</f>
        <v>831</v>
      </c>
      <c r="C35" s="103">
        <f>IF($A35="","",VLOOKUP($A35,'Annex 2 EHV charges'!$A:$O,3,0))</f>
        <v>1800053647194</v>
      </c>
      <c r="D35" s="102" t="str">
        <f>IF($A35="","",VLOOKUP($A35,'Annex 2 EHV charges'!$A:$O,7,0))</f>
        <v>EPR Scotland Ltd</v>
      </c>
      <c r="E35" s="107" t="str">
        <f>IFERROR(IF(VLOOKUP($A35,'Annex 2 EHV charges'!$A:$P,9,FALSE)=0,"",VLOOKUP($A35,'Annex 2 EHV charges'!$A:$P,9,FALSE)),"")</f>
        <v>-</v>
      </c>
      <c r="F35" s="108">
        <f>IFERROR(IF(VLOOKUP($A35,'Annex 2 EHV charges'!$A:$P,10,FALSE)=0,"",VLOOKUP($A35,'Annex 2 EHV charges'!$A:$P,10,FALSE)),"")</f>
        <v>228.79</v>
      </c>
      <c r="G35" s="109">
        <f>IFERROR(IF(VLOOKUP($A35,'Annex 2 EHV charges'!$A:$P,11,FALSE)=0,"",VLOOKUP($A35,'Annex 2 EHV charges'!$A:$P,11,FALSE)),"")</f>
        <v>1.1399999999999999</v>
      </c>
      <c r="H35" s="109">
        <f>IFERROR(IF(VLOOKUP($A35,'Annex 2 EHV charges'!$A:$P,12,FALSE)=0,"",VLOOKUP($A35,'Annex 2 EHV charges'!$A:$P,12,FALSE)),"")</f>
        <v>1.1399999999999999</v>
      </c>
      <c r="I35" s="260" t="str">
        <f>IF('Annex 2 EHV charges'!Q41&lt;=6,"",'Annex 2 EHV charges'!Q41)</f>
        <v/>
      </c>
    </row>
    <row r="36" spans="1:9" ht="12.75" customHeight="1" x14ac:dyDescent="0.2">
      <c r="A36" s="102">
        <f t="array" ref="A36">IFERROR(INDEX('Annex 2 EHV charges'!$A$11:$A$260, MATCH(0, IF(ISBLANK('Annex 2 EHV charges'!$A$11:$A$260),1, COUNTIF(A$4:$A35, 'Annex 2 EHV charges'!$A$11:$A$260)), 0)),"")</f>
        <v>832</v>
      </c>
      <c r="B36" s="102">
        <f>IF($A36="","",VLOOKUP($A36,'Annex 2 EHV charges'!$A:$O,2,0))</f>
        <v>832</v>
      </c>
      <c r="C36" s="103">
        <f>IF($A36="","",VLOOKUP($A36,'Annex 2 EHV charges'!$A:$O,3,0))</f>
        <v>1800053648027</v>
      </c>
      <c r="D36" s="102" t="str">
        <f>IF($A36="","",VLOOKUP($A36,'Annex 2 EHV charges'!$A:$O,7,0))</f>
        <v>Bowbeat (Emly Bank)</v>
      </c>
      <c r="E36" s="107" t="str">
        <f>IFERROR(IF(VLOOKUP($A36,'Annex 2 EHV charges'!$A:$P,9,FALSE)=0,"",VLOOKUP($A36,'Annex 2 EHV charges'!$A:$P,9,FALSE)),"")</f>
        <v>-</v>
      </c>
      <c r="F36" s="108">
        <f>IFERROR(IF(VLOOKUP($A36,'Annex 2 EHV charges'!$A:$P,10,FALSE)=0,"",VLOOKUP($A36,'Annex 2 EHV charges'!$A:$P,10,FALSE)),"")</f>
        <v>148.26</v>
      </c>
      <c r="G36" s="109">
        <f>IFERROR(IF(VLOOKUP($A36,'Annex 2 EHV charges'!$A:$P,11,FALSE)=0,"",VLOOKUP($A36,'Annex 2 EHV charges'!$A:$P,11,FALSE)),"")</f>
        <v>5.34</v>
      </c>
      <c r="H36" s="109">
        <f>IFERROR(IF(VLOOKUP($A36,'Annex 2 EHV charges'!$A:$P,12,FALSE)=0,"",VLOOKUP($A36,'Annex 2 EHV charges'!$A:$P,12,FALSE)),"")</f>
        <v>5.34</v>
      </c>
      <c r="I36" s="260" t="str">
        <f>IF('Annex 2 EHV charges'!Q42&lt;=6,"",'Annex 2 EHV charges'!Q42)</f>
        <v/>
      </c>
    </row>
    <row r="37" spans="1:9" ht="12.75" customHeight="1" x14ac:dyDescent="0.2">
      <c r="A37" s="102">
        <f t="array" ref="A37">IFERROR(INDEX('Annex 2 EHV charges'!$A$11:$A$260, MATCH(0, IF(ISBLANK('Annex 2 EHV charges'!$A$11:$A$260),1, COUNTIF(A$4:$A36, 'Annex 2 EHV charges'!$A$11:$A$260)), 0)),"")</f>
        <v>833</v>
      </c>
      <c r="B37" s="102">
        <f>IF($A37="","",VLOOKUP($A37,'Annex 2 EHV charges'!$A:$O,2,0))</f>
        <v>833</v>
      </c>
      <c r="C37" s="103">
        <f>IF($A37="","",VLOOKUP($A37,'Annex 2 EHV charges'!$A:$O,3,0))</f>
        <v>1800053648045</v>
      </c>
      <c r="D37" s="102" t="str">
        <f>IF($A37="","",VLOOKUP($A37,'Annex 2 EHV charges'!$A:$O,7,0))</f>
        <v>Bowbeat (Roughsidehill)</v>
      </c>
      <c r="E37" s="107" t="str">
        <f>IFERROR(IF(VLOOKUP($A37,'Annex 2 EHV charges'!$A:$P,9,FALSE)=0,"",VLOOKUP($A37,'Annex 2 EHV charges'!$A:$P,9,FALSE)),"")</f>
        <v>-</v>
      </c>
      <c r="F37" s="108">
        <f>IFERROR(IF(VLOOKUP($A37,'Annex 2 EHV charges'!$A:$P,10,FALSE)=0,"",VLOOKUP($A37,'Annex 2 EHV charges'!$A:$P,10,FALSE)),"")</f>
        <v>103.49</v>
      </c>
      <c r="G37" s="109">
        <f>IFERROR(IF(VLOOKUP($A37,'Annex 2 EHV charges'!$A:$P,11,FALSE)=0,"",VLOOKUP($A37,'Annex 2 EHV charges'!$A:$P,11,FALSE)),"")</f>
        <v>5.35</v>
      </c>
      <c r="H37" s="109">
        <f>IFERROR(IF(VLOOKUP($A37,'Annex 2 EHV charges'!$A:$P,12,FALSE)=0,"",VLOOKUP($A37,'Annex 2 EHV charges'!$A:$P,12,FALSE)),"")</f>
        <v>5.35</v>
      </c>
      <c r="I37" s="260" t="str">
        <f>IF('Annex 2 EHV charges'!Q43&lt;=6,"",'Annex 2 EHV charges'!Q43)</f>
        <v/>
      </c>
    </row>
    <row r="38" spans="1:9" ht="12.75" customHeight="1" x14ac:dyDescent="0.2">
      <c r="A38" s="102">
        <f t="array" ref="A38">IFERROR(INDEX('Annex 2 EHV charges'!$A$11:$A$260, MATCH(0, IF(ISBLANK('Annex 2 EHV charges'!$A$11:$A$260),1, COUNTIF(A$4:$A37, 'Annex 2 EHV charges'!$A$11:$A$260)), 0)),"")</f>
        <v>834</v>
      </c>
      <c r="B38" s="102">
        <f>IF($A38="","",VLOOKUP($A38,'Annex 2 EHV charges'!$A:$O,2,0))</f>
        <v>834</v>
      </c>
      <c r="C38" s="103">
        <f>IF($A38="","",VLOOKUP($A38,'Annex 2 EHV charges'!$A:$O,3,0))</f>
        <v>1800053647380</v>
      </c>
      <c r="D38" s="102" t="str">
        <f>IF($A38="","",VLOOKUP($A38,'Annex 2 EHV charges'!$A:$O,7,0))</f>
        <v>Harehill</v>
      </c>
      <c r="E38" s="107" t="str">
        <f>IFERROR(IF(VLOOKUP($A38,'Annex 2 EHV charges'!$A:$P,9,FALSE)=0,"",VLOOKUP($A38,'Annex 2 EHV charges'!$A:$P,9,FALSE)),"")</f>
        <v>-</v>
      </c>
      <c r="F38" s="108">
        <f>IFERROR(IF(VLOOKUP($A38,'Annex 2 EHV charges'!$A:$P,10,FALSE)=0,"",VLOOKUP($A38,'Annex 2 EHV charges'!$A:$P,10,FALSE)),"")</f>
        <v>103.12</v>
      </c>
      <c r="G38" s="109">
        <f>IFERROR(IF(VLOOKUP($A38,'Annex 2 EHV charges'!$A:$P,11,FALSE)=0,"",VLOOKUP($A38,'Annex 2 EHV charges'!$A:$P,11,FALSE)),"")</f>
        <v>1.39</v>
      </c>
      <c r="H38" s="109">
        <f>IFERROR(IF(VLOOKUP($A38,'Annex 2 EHV charges'!$A:$P,12,FALSE)=0,"",VLOOKUP($A38,'Annex 2 EHV charges'!$A:$P,12,FALSE)),"")</f>
        <v>1.39</v>
      </c>
      <c r="I38" s="260" t="str">
        <f>IF('Annex 2 EHV charges'!Q44&lt;=6,"",'Annex 2 EHV charges'!Q44)</f>
        <v/>
      </c>
    </row>
    <row r="39" spans="1:9" ht="12.75" customHeight="1" x14ac:dyDescent="0.2">
      <c r="A39" s="102">
        <f t="array" ref="A39">IFERROR(INDEX('Annex 2 EHV charges'!$A$11:$A$260, MATCH(0, IF(ISBLANK('Annex 2 EHV charges'!$A$11:$A$260),1, COUNTIF(A$4:$A38, 'Annex 2 EHV charges'!$A$11:$A$260)), 0)),"")</f>
        <v>835</v>
      </c>
      <c r="B39" s="102">
        <f>IF($A39="","",VLOOKUP($A39,'Annex 2 EHV charges'!$A:$O,2,0))</f>
        <v>835</v>
      </c>
      <c r="C39" s="103">
        <f>IF($A39="","",VLOOKUP($A39,'Annex 2 EHV charges'!$A:$O,3,0))</f>
        <v>1800053647618</v>
      </c>
      <c r="D39" s="102" t="str">
        <f>IF($A39="","",VLOOKUP($A39,'Annex 2 EHV charges'!$A:$O,7,0))</f>
        <v>Shanks &amp; McEwan 3&amp;4</v>
      </c>
      <c r="E39" s="107" t="str">
        <f>IFERROR(IF(VLOOKUP($A39,'Annex 2 EHV charges'!$A:$P,9,FALSE)=0,"",VLOOKUP($A39,'Annex 2 EHV charges'!$A:$P,9,FALSE)),"")</f>
        <v>-</v>
      </c>
      <c r="F39" s="108">
        <f>IFERROR(IF(VLOOKUP($A39,'Annex 2 EHV charges'!$A:$P,10,FALSE)=0,"",VLOOKUP($A39,'Annex 2 EHV charges'!$A:$P,10,FALSE)),"")</f>
        <v>96.69</v>
      </c>
      <c r="G39" s="109">
        <f>IFERROR(IF(VLOOKUP($A39,'Annex 2 EHV charges'!$A:$P,11,FALSE)=0,"",VLOOKUP($A39,'Annex 2 EHV charges'!$A:$P,11,FALSE)),"")</f>
        <v>1.89</v>
      </c>
      <c r="H39" s="109">
        <f>IFERROR(IF(VLOOKUP($A39,'Annex 2 EHV charges'!$A:$P,12,FALSE)=0,"",VLOOKUP($A39,'Annex 2 EHV charges'!$A:$P,12,FALSE)),"")</f>
        <v>1.89</v>
      </c>
      <c r="I39" s="260" t="str">
        <f>IF('Annex 2 EHV charges'!Q45&lt;=6,"",'Annex 2 EHV charges'!Q45)</f>
        <v/>
      </c>
    </row>
    <row r="40" spans="1:9" ht="12.75" customHeight="1" x14ac:dyDescent="0.2">
      <c r="A40" s="102">
        <f t="array" ref="A40">IFERROR(INDEX('Annex 2 EHV charges'!$A$11:$A$260, MATCH(0, IF(ISBLANK('Annex 2 EHV charges'!$A$11:$A$260),1, COUNTIF(A$4:$A39, 'Annex 2 EHV charges'!$A$11:$A$260)), 0)),"")</f>
        <v>836</v>
      </c>
      <c r="B40" s="102">
        <f>IF($A40="","",VLOOKUP($A40,'Annex 2 EHV charges'!$A:$O,2,0))</f>
        <v>836</v>
      </c>
      <c r="C40" s="103">
        <f>IF($A40="","",VLOOKUP($A40,'Annex 2 EHV charges'!$A:$O,3,0))</f>
        <v>1800053647636</v>
      </c>
      <c r="D40" s="102" t="str">
        <f>IF($A40="","",VLOOKUP($A40,'Annex 2 EHV charges'!$A:$O,7,0))</f>
        <v>Shanks &amp; McEwan 5</v>
      </c>
      <c r="E40" s="107" t="str">
        <f>IFERROR(IF(VLOOKUP($A40,'Annex 2 EHV charges'!$A:$P,9,FALSE)=0,"",VLOOKUP($A40,'Annex 2 EHV charges'!$A:$P,9,FALSE)),"")</f>
        <v>-</v>
      </c>
      <c r="F40" s="108">
        <f>IFERROR(IF(VLOOKUP($A40,'Annex 2 EHV charges'!$A:$P,10,FALSE)=0,"",VLOOKUP($A40,'Annex 2 EHV charges'!$A:$P,10,FALSE)),"")</f>
        <v>22.69</v>
      </c>
      <c r="G40" s="109">
        <f>IFERROR(IF(VLOOKUP($A40,'Annex 2 EHV charges'!$A:$P,11,FALSE)=0,"",VLOOKUP($A40,'Annex 2 EHV charges'!$A:$P,11,FALSE)),"")</f>
        <v>0.99</v>
      </c>
      <c r="H40" s="109">
        <f>IFERROR(IF(VLOOKUP($A40,'Annex 2 EHV charges'!$A:$P,12,FALSE)=0,"",VLOOKUP($A40,'Annex 2 EHV charges'!$A:$P,12,FALSE)),"")</f>
        <v>0.99</v>
      </c>
      <c r="I40" s="260" t="str">
        <f>IF('Annex 2 EHV charges'!Q46&lt;=6,"",'Annex 2 EHV charges'!Q46)</f>
        <v/>
      </c>
    </row>
    <row r="41" spans="1:9" ht="12.75" customHeight="1" x14ac:dyDescent="0.2">
      <c r="A41" s="102">
        <f t="array" ref="A41">IFERROR(INDEX('Annex 2 EHV charges'!$A$11:$A$260, MATCH(0, IF(ISBLANK('Annex 2 EHV charges'!$A$11:$A$260),1, COUNTIF(A$4:$A40, 'Annex 2 EHV charges'!$A$11:$A$260)), 0)),"")</f>
        <v>837</v>
      </c>
      <c r="B41" s="102">
        <f>IF($A41="","",VLOOKUP($A41,'Annex 2 EHV charges'!$A:$O,2,0))</f>
        <v>837</v>
      </c>
      <c r="C41" s="103">
        <f>IF($A41="","",VLOOKUP($A41,'Annex 2 EHV charges'!$A:$O,3,0))</f>
        <v>1800053653843</v>
      </c>
      <c r="D41" s="102" t="str">
        <f>IF($A41="","",VLOOKUP($A41,'Annex 2 EHV charges'!$A:$O,7,0))</f>
        <v>Crystal Rig</v>
      </c>
      <c r="E41" s="107" t="str">
        <f>IFERROR(IF(VLOOKUP($A41,'Annex 2 EHV charges'!$A:$P,9,FALSE)=0,"",VLOOKUP($A41,'Annex 2 EHV charges'!$A:$P,9,FALSE)),"")</f>
        <v>-</v>
      </c>
      <c r="F41" s="108">
        <f>IFERROR(IF(VLOOKUP($A41,'Annex 2 EHV charges'!$A:$P,10,FALSE)=0,"",VLOOKUP($A41,'Annex 2 EHV charges'!$A:$P,10,FALSE)),"")</f>
        <v>529.19000000000005</v>
      </c>
      <c r="G41" s="109">
        <f>IFERROR(IF(VLOOKUP($A41,'Annex 2 EHV charges'!$A:$P,11,FALSE)=0,"",VLOOKUP($A41,'Annex 2 EHV charges'!$A:$P,11,FALSE)),"")</f>
        <v>1.57</v>
      </c>
      <c r="H41" s="109">
        <f>IFERROR(IF(VLOOKUP($A41,'Annex 2 EHV charges'!$A:$P,12,FALSE)=0,"",VLOOKUP($A41,'Annex 2 EHV charges'!$A:$P,12,FALSE)),"")</f>
        <v>1.57</v>
      </c>
      <c r="I41" s="260" t="str">
        <f>IF('Annex 2 EHV charges'!Q47&lt;=6,"",'Annex 2 EHV charges'!Q47)</f>
        <v/>
      </c>
    </row>
    <row r="42" spans="1:9" ht="12.75" customHeight="1" x14ac:dyDescent="0.2">
      <c r="A42" s="102">
        <f t="array" ref="A42">IFERROR(INDEX('Annex 2 EHV charges'!$A$11:$A$260, MATCH(0, IF(ISBLANK('Annex 2 EHV charges'!$A$11:$A$260),1, COUNTIF(A$4:$A41, 'Annex 2 EHV charges'!$A$11:$A$260)), 0)),"")</f>
        <v>838</v>
      </c>
      <c r="B42" s="102">
        <f>IF($A42="","",VLOOKUP($A42,'Annex 2 EHV charges'!$A:$O,2,0))</f>
        <v>838</v>
      </c>
      <c r="C42" s="103">
        <f>IF($A42="","",VLOOKUP($A42,'Annex 2 EHV charges'!$A:$O,3,0))</f>
        <v>1800053694167</v>
      </c>
      <c r="D42" s="102" t="str">
        <f>IF($A42="","",VLOOKUP($A42,'Annex 2 EHV charges'!$A:$O,7,0))</f>
        <v>Haupland Muir (Ardrossan)</v>
      </c>
      <c r="E42" s="107" t="str">
        <f>IFERROR(IF(VLOOKUP($A42,'Annex 2 EHV charges'!$A:$P,9,FALSE)=0,"",VLOOKUP($A42,'Annex 2 EHV charges'!$A:$P,9,FALSE)),"")</f>
        <v>-</v>
      </c>
      <c r="F42" s="108">
        <f>IFERROR(IF(VLOOKUP($A42,'Annex 2 EHV charges'!$A:$P,10,FALSE)=0,"",VLOOKUP($A42,'Annex 2 EHV charges'!$A:$P,10,FALSE)),"")</f>
        <v>5.99</v>
      </c>
      <c r="G42" s="109">
        <f>IFERROR(IF(VLOOKUP($A42,'Annex 2 EHV charges'!$A:$P,11,FALSE)=0,"",VLOOKUP($A42,'Annex 2 EHV charges'!$A:$P,11,FALSE)),"")</f>
        <v>0.85</v>
      </c>
      <c r="H42" s="109">
        <f>IFERROR(IF(VLOOKUP($A42,'Annex 2 EHV charges'!$A:$P,12,FALSE)=0,"",VLOOKUP($A42,'Annex 2 EHV charges'!$A:$P,12,FALSE)),"")</f>
        <v>0.85</v>
      </c>
      <c r="I42" s="260" t="str">
        <f>IF('Annex 2 EHV charges'!Q48&lt;=6,"",'Annex 2 EHV charges'!Q48)</f>
        <v/>
      </c>
    </row>
    <row r="43" spans="1:9" ht="12.75" customHeight="1" x14ac:dyDescent="0.2">
      <c r="A43" s="102">
        <f t="array" ref="A43">IFERROR(INDEX('Annex 2 EHV charges'!$A$11:$A$260, MATCH(0, IF(ISBLANK('Annex 2 EHV charges'!$A$11:$A$260),1, COUNTIF(A$4:$A42, 'Annex 2 EHV charges'!$A$11:$A$260)), 0)),"")</f>
        <v>839</v>
      </c>
      <c r="B43" s="102">
        <f>IF($A43="","",VLOOKUP($A43,'Annex 2 EHV charges'!$A:$O,2,0))</f>
        <v>839</v>
      </c>
      <c r="C43" s="103">
        <f>IF($A43="","",VLOOKUP($A43,'Annex 2 EHV charges'!$A:$O,3,0))</f>
        <v>1800053950949</v>
      </c>
      <c r="D43" s="102" t="str">
        <f>IF($A43="","",VLOOKUP($A43,'Annex 2 EHV charges'!$A:$O,7,0))</f>
        <v>Wetherhill</v>
      </c>
      <c r="E43" s="107" t="str">
        <f>IFERROR(IF(VLOOKUP($A43,'Annex 2 EHV charges'!$A:$P,9,FALSE)=0,"",VLOOKUP($A43,'Annex 2 EHV charges'!$A:$P,9,FALSE)),"")</f>
        <v>-</v>
      </c>
      <c r="F43" s="108">
        <f>IFERROR(IF(VLOOKUP($A43,'Annex 2 EHV charges'!$A:$P,10,FALSE)=0,"",VLOOKUP($A43,'Annex 2 EHV charges'!$A:$P,10,FALSE)),"")</f>
        <v>614.24</v>
      </c>
      <c r="G43" s="109" t="str">
        <f>IFERROR(IF(VLOOKUP($A43,'Annex 2 EHV charges'!$A:$P,11,FALSE)=0,"",VLOOKUP($A43,'Annex 2 EHV charges'!$A:$P,11,FALSE)),"")</f>
        <v>-</v>
      </c>
      <c r="H43" s="109" t="str">
        <f>IFERROR(IF(VLOOKUP($A43,'Annex 2 EHV charges'!$A:$P,12,FALSE)=0,"",VLOOKUP($A43,'Annex 2 EHV charges'!$A:$P,12,FALSE)),"")</f>
        <v>-</v>
      </c>
      <c r="I43" s="260" t="str">
        <f>IF('Annex 2 EHV charges'!Q49&lt;=6,"",'Annex 2 EHV charges'!Q49)</f>
        <v/>
      </c>
    </row>
    <row r="44" spans="1:9" ht="12.75" customHeight="1" x14ac:dyDescent="0.2">
      <c r="A44" s="102">
        <f t="array" ref="A44">IFERROR(INDEX('Annex 2 EHV charges'!$A$11:$A$260, MATCH(0, IF(ISBLANK('Annex 2 EHV charges'!$A$11:$A$260),1, COUNTIF(A$4:$A43, 'Annex 2 EHV charges'!$A$11:$A$260)), 0)),"")</f>
        <v>840</v>
      </c>
      <c r="B44" s="102">
        <f>IF($A44="","",VLOOKUP($A44,'Annex 2 EHV charges'!$A:$O,2,0))</f>
        <v>840</v>
      </c>
      <c r="C44" s="103">
        <f>IF($A44="","",VLOOKUP($A44,'Annex 2 EHV charges'!$A:$O,3,0))</f>
        <v>1800053434271</v>
      </c>
      <c r="D44" s="102" t="str">
        <f>IF($A44="","",VLOOKUP($A44,'Annex 2 EHV charges'!$A:$O,7,0))</f>
        <v>Artfield WF</v>
      </c>
      <c r="E44" s="107" t="str">
        <f>IFERROR(IF(VLOOKUP($A44,'Annex 2 EHV charges'!$A:$P,9,FALSE)=0,"",VLOOKUP($A44,'Annex 2 EHV charges'!$A:$P,9,FALSE)),"")</f>
        <v>-</v>
      </c>
      <c r="F44" s="108">
        <f>IFERROR(IF(VLOOKUP($A44,'Annex 2 EHV charges'!$A:$P,10,FALSE)=0,"",VLOOKUP($A44,'Annex 2 EHV charges'!$A:$P,10,FALSE)),"")</f>
        <v>2900.33</v>
      </c>
      <c r="G44" s="109" t="str">
        <f>IFERROR(IF(VLOOKUP($A44,'Annex 2 EHV charges'!$A:$P,11,FALSE)=0,"",VLOOKUP($A44,'Annex 2 EHV charges'!$A:$P,11,FALSE)),"")</f>
        <v>-</v>
      </c>
      <c r="H44" s="109" t="str">
        <f>IFERROR(IF(VLOOKUP($A44,'Annex 2 EHV charges'!$A:$P,12,FALSE)=0,"",VLOOKUP($A44,'Annex 2 EHV charges'!$A:$P,12,FALSE)),"")</f>
        <v>-</v>
      </c>
      <c r="I44" s="260" t="str">
        <f>IF('Annex 2 EHV charges'!Q50&lt;=6,"",'Annex 2 EHV charges'!Q50)</f>
        <v/>
      </c>
    </row>
    <row r="45" spans="1:9" ht="12.75" customHeight="1" x14ac:dyDescent="0.2">
      <c r="A45" s="102">
        <f t="array" ref="A45">IFERROR(INDEX('Annex 2 EHV charges'!$A$11:$A$260, MATCH(0, IF(ISBLANK('Annex 2 EHV charges'!$A$11:$A$260),1, COUNTIF(A$4:$A44, 'Annex 2 EHV charges'!$A$11:$A$260)), 0)),"")</f>
        <v>841</v>
      </c>
      <c r="B45" s="102">
        <f>IF($A45="","",VLOOKUP($A45,'Annex 2 EHV charges'!$A:$O,2,0))</f>
        <v>841</v>
      </c>
      <c r="C45" s="103">
        <f>IF($A45="","",VLOOKUP($A45,'Annex 2 EHV charges'!$A:$O,3,0))</f>
        <v>1800054152982</v>
      </c>
      <c r="D45" s="102" t="str">
        <f>IF($A45="","",VLOOKUP($A45,'Annex 2 EHV charges'!$A:$O,7,0))</f>
        <v>Wardlaw Wood</v>
      </c>
      <c r="E45" s="107" t="str">
        <f>IFERROR(IF(VLOOKUP($A45,'Annex 2 EHV charges'!$A:$P,9,FALSE)=0,"",VLOOKUP($A45,'Annex 2 EHV charges'!$A:$P,9,FALSE)),"")</f>
        <v>-</v>
      </c>
      <c r="F45" s="108">
        <f>IFERROR(IF(VLOOKUP($A45,'Annex 2 EHV charges'!$A:$P,10,FALSE)=0,"",VLOOKUP($A45,'Annex 2 EHV charges'!$A:$P,10,FALSE)),"")</f>
        <v>69.040000000000006</v>
      </c>
      <c r="G45" s="109">
        <f>IFERROR(IF(VLOOKUP($A45,'Annex 2 EHV charges'!$A:$P,11,FALSE)=0,"",VLOOKUP($A45,'Annex 2 EHV charges'!$A:$P,11,FALSE)),"")</f>
        <v>1.1100000000000001</v>
      </c>
      <c r="H45" s="109">
        <f>IFERROR(IF(VLOOKUP($A45,'Annex 2 EHV charges'!$A:$P,12,FALSE)=0,"",VLOOKUP($A45,'Annex 2 EHV charges'!$A:$P,12,FALSE)),"")</f>
        <v>1.1100000000000001</v>
      </c>
      <c r="I45" s="260" t="str">
        <f>IF('Annex 2 EHV charges'!Q51&lt;=6,"",'Annex 2 EHV charges'!Q51)</f>
        <v/>
      </c>
    </row>
    <row r="46" spans="1:9" ht="12.75" customHeight="1" x14ac:dyDescent="0.2">
      <c r="A46" s="102">
        <f t="array" ref="A46">IFERROR(INDEX('Annex 2 EHV charges'!$A$11:$A$260, MATCH(0, IF(ISBLANK('Annex 2 EHV charges'!$A$11:$A$260),1, COUNTIF(A$4:$A45, 'Annex 2 EHV charges'!$A$11:$A$260)), 0)),"")</f>
        <v>842</v>
      </c>
      <c r="B46" s="102">
        <f>IF($A46="","",VLOOKUP($A46,'Annex 2 EHV charges'!$A:$O,2,0))</f>
        <v>842</v>
      </c>
      <c r="C46" s="103">
        <f>IF($A46="","",VLOOKUP($A46,'Annex 2 EHV charges'!$A:$O,3,0))</f>
        <v>1800054198365</v>
      </c>
      <c r="D46" s="102" t="str">
        <f>IF($A46="","",VLOOKUP($A46,'Annex 2 EHV charges'!$A:$O,7,0))</f>
        <v>Earlsburn</v>
      </c>
      <c r="E46" s="107" t="str">
        <f>IFERROR(IF(VLOOKUP($A46,'Annex 2 EHV charges'!$A:$P,9,FALSE)=0,"",VLOOKUP($A46,'Annex 2 EHV charges'!$A:$P,9,FALSE)),"")</f>
        <v>-</v>
      </c>
      <c r="F46" s="108">
        <f>IFERROR(IF(VLOOKUP($A46,'Annex 2 EHV charges'!$A:$P,10,FALSE)=0,"",VLOOKUP($A46,'Annex 2 EHV charges'!$A:$P,10,FALSE)),"")</f>
        <v>686.34</v>
      </c>
      <c r="G46" s="109" t="str">
        <f>IFERROR(IF(VLOOKUP($A46,'Annex 2 EHV charges'!$A:$P,11,FALSE)=0,"",VLOOKUP($A46,'Annex 2 EHV charges'!$A:$P,11,FALSE)),"")</f>
        <v>-</v>
      </c>
      <c r="H46" s="109" t="str">
        <f>IFERROR(IF(VLOOKUP($A46,'Annex 2 EHV charges'!$A:$P,12,FALSE)=0,"",VLOOKUP($A46,'Annex 2 EHV charges'!$A:$P,12,FALSE)),"")</f>
        <v>-</v>
      </c>
      <c r="I46" s="260" t="str">
        <f>IF('Annex 2 EHV charges'!Q52&lt;=6,"",'Annex 2 EHV charges'!Q52)</f>
        <v/>
      </c>
    </row>
    <row r="47" spans="1:9" ht="12.75" customHeight="1" x14ac:dyDescent="0.2">
      <c r="A47" s="102">
        <f t="array" ref="A47">IFERROR(INDEX('Annex 2 EHV charges'!$A$11:$A$260, MATCH(0, IF(ISBLANK('Annex 2 EHV charges'!$A$11:$A$260),1, COUNTIF(A$4:$A46, 'Annex 2 EHV charges'!$A$11:$A$260)), 0)),"")</f>
        <v>843</v>
      </c>
      <c r="B47" s="102">
        <f>IF($A47="","",VLOOKUP($A47,'Annex 2 EHV charges'!$A:$O,2,0))</f>
        <v>843</v>
      </c>
      <c r="C47" s="103">
        <f>IF($A47="","",VLOOKUP($A47,'Annex 2 EHV charges'!$A:$O,3,0))</f>
        <v>1800054244570</v>
      </c>
      <c r="D47" s="102" t="str">
        <f>IF($A47="","",VLOOKUP($A47,'Annex 2 EHV charges'!$A:$O,7,0))</f>
        <v>Blackhill</v>
      </c>
      <c r="E47" s="107" t="str">
        <f>IFERROR(IF(VLOOKUP($A47,'Annex 2 EHV charges'!$A:$P,9,FALSE)=0,"",VLOOKUP($A47,'Annex 2 EHV charges'!$A:$P,9,FALSE)),"")</f>
        <v>-</v>
      </c>
      <c r="F47" s="108">
        <f>IFERROR(IF(VLOOKUP($A47,'Annex 2 EHV charges'!$A:$P,10,FALSE)=0,"",VLOOKUP($A47,'Annex 2 EHV charges'!$A:$P,10,FALSE)),"")</f>
        <v>1006.17</v>
      </c>
      <c r="G47" s="109" t="str">
        <f>IFERROR(IF(VLOOKUP($A47,'Annex 2 EHV charges'!$A:$P,11,FALSE)=0,"",VLOOKUP($A47,'Annex 2 EHV charges'!$A:$P,11,FALSE)),"")</f>
        <v>-</v>
      </c>
      <c r="H47" s="109" t="str">
        <f>IFERROR(IF(VLOOKUP($A47,'Annex 2 EHV charges'!$A:$P,12,FALSE)=0,"",VLOOKUP($A47,'Annex 2 EHV charges'!$A:$P,12,FALSE)),"")</f>
        <v>-</v>
      </c>
      <c r="I47" s="260" t="str">
        <f>IF('Annex 2 EHV charges'!Q53&lt;=6,"",'Annex 2 EHV charges'!Q53)</f>
        <v/>
      </c>
    </row>
    <row r="48" spans="1:9" ht="12.75" customHeight="1" x14ac:dyDescent="0.2">
      <c r="A48" s="102">
        <f t="array" ref="A48">IFERROR(INDEX('Annex 2 EHV charges'!$A$11:$A$260, MATCH(0, IF(ISBLANK('Annex 2 EHV charges'!$A$11:$A$260),1, COUNTIF(A$4:$A47, 'Annex 2 EHV charges'!$A$11:$A$260)), 0)),"")</f>
        <v>844</v>
      </c>
      <c r="B48" s="102">
        <f>IF($A48="","",VLOOKUP($A48,'Annex 2 EHV charges'!$A:$O,2,0))</f>
        <v>844</v>
      </c>
      <c r="C48" s="103">
        <f>IF($A48="","",VLOOKUP($A48,'Annex 2 EHV charges'!$A:$O,3,0))</f>
        <v>1800054451603</v>
      </c>
      <c r="D48" s="102" t="str">
        <f>IF($A48="","",VLOOKUP($A48,'Annex 2 EHV charges'!$A:$O,7,0))</f>
        <v>Dalswinton</v>
      </c>
      <c r="E48" s="107" t="str">
        <f>IFERROR(IF(VLOOKUP($A48,'Annex 2 EHV charges'!$A:$P,9,FALSE)=0,"",VLOOKUP($A48,'Annex 2 EHV charges'!$A:$P,9,FALSE)),"")</f>
        <v>-</v>
      </c>
      <c r="F48" s="108">
        <f>IFERROR(IF(VLOOKUP($A48,'Annex 2 EHV charges'!$A:$P,10,FALSE)=0,"",VLOOKUP($A48,'Annex 2 EHV charges'!$A:$P,10,FALSE)),"")</f>
        <v>384.43</v>
      </c>
      <c r="G48" s="109">
        <f>IFERROR(IF(VLOOKUP($A48,'Annex 2 EHV charges'!$A:$P,11,FALSE)=0,"",VLOOKUP($A48,'Annex 2 EHV charges'!$A:$P,11,FALSE)),"")</f>
        <v>0.81</v>
      </c>
      <c r="H48" s="109">
        <f>IFERROR(IF(VLOOKUP($A48,'Annex 2 EHV charges'!$A:$P,12,FALSE)=0,"",VLOOKUP($A48,'Annex 2 EHV charges'!$A:$P,12,FALSE)),"")</f>
        <v>0.81</v>
      </c>
      <c r="I48" s="260" t="str">
        <f>IF('Annex 2 EHV charges'!Q54&lt;=6,"",'Annex 2 EHV charges'!Q54)</f>
        <v/>
      </c>
    </row>
    <row r="49" spans="1:9" ht="12.75" customHeight="1" x14ac:dyDescent="0.2">
      <c r="A49" s="102">
        <f t="array" ref="A49">IFERROR(INDEX('Annex 2 EHV charges'!$A$11:$A$260, MATCH(0, IF(ISBLANK('Annex 2 EHV charges'!$A$11:$A$260),1, COUNTIF(A$4:$A48, 'Annex 2 EHV charges'!$A$11:$A$260)), 0)),"")</f>
        <v>845</v>
      </c>
      <c r="B49" s="102">
        <f>IF($A49="","",VLOOKUP($A49,'Annex 2 EHV charges'!$A:$O,2,0))</f>
        <v>845</v>
      </c>
      <c r="C49" s="103">
        <f>IF($A49="","",VLOOKUP($A49,'Annex 2 EHV charges'!$A:$O,3,0))</f>
        <v>1800054498470</v>
      </c>
      <c r="D49" s="102" t="str">
        <f>IF($A49="","",VLOOKUP($A49,'Annex 2 EHV charges'!$A:$O,7,0))</f>
        <v>Steven's Croft Biomass</v>
      </c>
      <c r="E49" s="107" t="str">
        <f>IFERROR(IF(VLOOKUP($A49,'Annex 2 EHV charges'!$A:$P,9,FALSE)=0,"",VLOOKUP($A49,'Annex 2 EHV charges'!$A:$P,9,FALSE)),"")</f>
        <v>-</v>
      </c>
      <c r="F49" s="108">
        <f>IFERROR(IF(VLOOKUP($A49,'Annex 2 EHV charges'!$A:$P,10,FALSE)=0,"",VLOOKUP($A49,'Annex 2 EHV charges'!$A:$P,10,FALSE)),"")</f>
        <v>3748.3</v>
      </c>
      <c r="G49" s="109">
        <f>IFERROR(IF(VLOOKUP($A49,'Annex 2 EHV charges'!$A:$P,11,FALSE)=0,"",VLOOKUP($A49,'Annex 2 EHV charges'!$A:$P,11,FALSE)),"")</f>
        <v>0.95</v>
      </c>
      <c r="H49" s="109">
        <f>IFERROR(IF(VLOOKUP($A49,'Annex 2 EHV charges'!$A:$P,12,FALSE)=0,"",VLOOKUP($A49,'Annex 2 EHV charges'!$A:$P,12,FALSE)),"")</f>
        <v>0.95</v>
      </c>
      <c r="I49" s="260" t="str">
        <f>IF('Annex 2 EHV charges'!Q55&lt;=6,"",'Annex 2 EHV charges'!Q55)</f>
        <v/>
      </c>
    </row>
    <row r="50" spans="1:9" ht="12.75" customHeight="1" x14ac:dyDescent="0.2">
      <c r="A50" s="102">
        <f t="array" ref="A50">IFERROR(INDEX('Annex 2 EHV charges'!$A$11:$A$260, MATCH(0, IF(ISBLANK('Annex 2 EHV charges'!$A$11:$A$260),1, COUNTIF(A$4:$A49, 'Annex 2 EHV charges'!$A$11:$A$260)), 0)),"")</f>
        <v>850</v>
      </c>
      <c r="B50" s="102">
        <f>IF($A50="","",VLOOKUP($A50,'Annex 2 EHV charges'!$A:$O,2,0))</f>
        <v>850</v>
      </c>
      <c r="C50" s="103">
        <f>IF($A50="","",VLOOKUP($A50,'Annex 2 EHV charges'!$A:$O,3,0))</f>
        <v>1800060251872</v>
      </c>
      <c r="D50" s="102" t="str">
        <f>IF($A50="","",VLOOKUP($A50,'Annex 2 EHV charges'!$A:$O,7,0))</f>
        <v>Longpark</v>
      </c>
      <c r="E50" s="107" t="str">
        <f>IFERROR(IF(VLOOKUP($A50,'Annex 2 EHV charges'!$A:$P,9,FALSE)=0,"",VLOOKUP($A50,'Annex 2 EHV charges'!$A:$P,9,FALSE)),"")</f>
        <v>-</v>
      </c>
      <c r="F50" s="108">
        <f>IFERROR(IF(VLOOKUP($A50,'Annex 2 EHV charges'!$A:$P,10,FALSE)=0,"",VLOOKUP($A50,'Annex 2 EHV charges'!$A:$P,10,FALSE)),"")</f>
        <v>804.36</v>
      </c>
      <c r="G50" s="109" t="str">
        <f>IFERROR(IF(VLOOKUP($A50,'Annex 2 EHV charges'!$A:$P,11,FALSE)=0,"",VLOOKUP($A50,'Annex 2 EHV charges'!$A:$P,11,FALSE)),"")</f>
        <v>-</v>
      </c>
      <c r="H50" s="109" t="str">
        <f>IFERROR(IF(VLOOKUP($A50,'Annex 2 EHV charges'!$A:$P,12,FALSE)=0,"",VLOOKUP($A50,'Annex 2 EHV charges'!$A:$P,12,FALSE)),"")</f>
        <v>-</v>
      </c>
      <c r="I50" s="260" t="str">
        <f>IF('Annex 2 EHV charges'!Q56&lt;=6,"",'Annex 2 EHV charges'!Q56)</f>
        <v/>
      </c>
    </row>
    <row r="51" spans="1:9" ht="12.75" customHeight="1" x14ac:dyDescent="0.2">
      <c r="A51" s="102">
        <f t="array" ref="A51">IFERROR(INDEX('Annex 2 EHV charges'!$A$11:$A$260, MATCH(0, IF(ISBLANK('Annex 2 EHV charges'!$A$11:$A$260),1, COUNTIF(A$4:$A50, 'Annex 2 EHV charges'!$A$11:$A$260)), 0)),"")</f>
        <v>851</v>
      </c>
      <c r="B51" s="102">
        <f>IF($A51="","",VLOOKUP($A51,'Annex 2 EHV charges'!$A:$O,2,0))</f>
        <v>851</v>
      </c>
      <c r="C51" s="103">
        <f>IF($A51="","",VLOOKUP($A51,'Annex 2 EHV charges'!$A:$O,3,0))</f>
        <v>1800035140431</v>
      </c>
      <c r="D51" s="102" t="str">
        <f>IF($A51="","",VLOOKUP($A51,'Annex 2 EHV charges'!$A:$O,7,0))</f>
        <v>BOC</v>
      </c>
      <c r="E51" s="107" t="str">
        <f>IFERROR(IF(VLOOKUP($A51,'Annex 2 EHV charges'!$A:$P,9,FALSE)=0,"",VLOOKUP($A51,'Annex 2 EHV charges'!$A:$P,9,FALSE)),"")</f>
        <v>-</v>
      </c>
      <c r="F51" s="108">
        <f>IFERROR(IF(VLOOKUP($A51,'Annex 2 EHV charges'!$A:$P,10,FALSE)=0,"",VLOOKUP($A51,'Annex 2 EHV charges'!$A:$P,10,FALSE)),"")</f>
        <v>32029.82</v>
      </c>
      <c r="G51" s="109">
        <f>IFERROR(IF(VLOOKUP($A51,'Annex 2 EHV charges'!$A:$P,11,FALSE)=0,"",VLOOKUP($A51,'Annex 2 EHV charges'!$A:$P,11,FALSE)),"")</f>
        <v>2.65</v>
      </c>
      <c r="H51" s="109">
        <f>IFERROR(IF(VLOOKUP($A51,'Annex 2 EHV charges'!$A:$P,12,FALSE)=0,"",VLOOKUP($A51,'Annex 2 EHV charges'!$A:$P,12,FALSE)),"")</f>
        <v>2.65</v>
      </c>
      <c r="I51" s="260" t="str">
        <f>IF('Annex 2 EHV charges'!Q57&lt;=6,"",'Annex 2 EHV charges'!Q57)</f>
        <v/>
      </c>
    </row>
    <row r="52" spans="1:9" ht="12.75" customHeight="1" x14ac:dyDescent="0.2">
      <c r="A52" s="102">
        <f t="array" ref="A52">IFERROR(INDEX('Annex 2 EHV charges'!$A$11:$A$260, MATCH(0, IF(ISBLANK('Annex 2 EHV charges'!$A$11:$A$260),1, COUNTIF(A$4:$A51, 'Annex 2 EHV charges'!$A$11:$A$260)), 0)),"")</f>
        <v>852</v>
      </c>
      <c r="B52" s="102">
        <f>IF($A52="","",VLOOKUP($A52,'Annex 2 EHV charges'!$A:$O,2,0))</f>
        <v>852</v>
      </c>
      <c r="C52" s="103">
        <f>IF($A52="","",VLOOKUP($A52,'Annex 2 EHV charges'!$A:$O,3,0))</f>
        <v>1800060642702</v>
      </c>
      <c r="D52" s="102" t="str">
        <f>IF($A52="","",VLOOKUP($A52,'Annex 2 EHV charges'!$A:$O,7,0))</f>
        <v>Calder Water WF</v>
      </c>
      <c r="E52" s="107" t="str">
        <f>IFERROR(IF(VLOOKUP($A52,'Annex 2 EHV charges'!$A:$P,9,FALSE)=0,"",VLOOKUP($A52,'Annex 2 EHV charges'!$A:$P,9,FALSE)),"")</f>
        <v>-</v>
      </c>
      <c r="F52" s="108">
        <f>IFERROR(IF(VLOOKUP($A52,'Annex 2 EHV charges'!$A:$P,10,FALSE)=0,"",VLOOKUP($A52,'Annex 2 EHV charges'!$A:$P,10,FALSE)),"")</f>
        <v>197.9</v>
      </c>
      <c r="G52" s="109">
        <f>IFERROR(IF(VLOOKUP($A52,'Annex 2 EHV charges'!$A:$P,11,FALSE)=0,"",VLOOKUP($A52,'Annex 2 EHV charges'!$A:$P,11,FALSE)),"")</f>
        <v>0.94</v>
      </c>
      <c r="H52" s="109">
        <f>IFERROR(IF(VLOOKUP($A52,'Annex 2 EHV charges'!$A:$P,12,FALSE)=0,"",VLOOKUP($A52,'Annex 2 EHV charges'!$A:$P,12,FALSE)),"")</f>
        <v>0.94</v>
      </c>
      <c r="I52" s="260" t="str">
        <f>IF('Annex 2 EHV charges'!Q58&lt;=6,"",'Annex 2 EHV charges'!Q58)</f>
        <v/>
      </c>
    </row>
    <row r="53" spans="1:9" ht="12.75" customHeight="1" x14ac:dyDescent="0.2">
      <c r="A53" s="102">
        <f t="array" ref="A53">IFERROR(INDEX('Annex 2 EHV charges'!$A$11:$A$260, MATCH(0, IF(ISBLANK('Annex 2 EHV charges'!$A$11:$A$260),1, COUNTIF(A$4:$A52, 'Annex 2 EHV charges'!$A$11:$A$260)), 0)),"")</f>
        <v>853</v>
      </c>
      <c r="B53" s="102">
        <f>IF($A53="","",VLOOKUP($A53,'Annex 2 EHV charges'!$A:$O,2,0))</f>
        <v>853</v>
      </c>
      <c r="C53" s="103">
        <f>IF($A53="","",VLOOKUP($A53,'Annex 2 EHV charges'!$A:$O,3,0))</f>
        <v>1800035234188</v>
      </c>
      <c r="D53" s="102" t="str">
        <f>IF($A53="","",VLOOKUP($A53,'Annex 2 EHV charges'!$A:$O,7,0))</f>
        <v>Babcock Thorn</v>
      </c>
      <c r="E53" s="107" t="str">
        <f>IFERROR(IF(VLOOKUP($A53,'Annex 2 EHV charges'!$A:$P,9,FALSE)=0,"",VLOOKUP($A53,'Annex 2 EHV charges'!$A:$P,9,FALSE)),"")</f>
        <v>-</v>
      </c>
      <c r="F53" s="108">
        <f>IFERROR(IF(VLOOKUP($A53,'Annex 2 EHV charges'!$A:$P,10,FALSE)=0,"",VLOOKUP($A53,'Annex 2 EHV charges'!$A:$P,10,FALSE)),"")</f>
        <v>30609.159999999996</v>
      </c>
      <c r="G53" s="109">
        <f>IFERROR(IF(VLOOKUP($A53,'Annex 2 EHV charges'!$A:$P,11,FALSE)=0,"",VLOOKUP($A53,'Annex 2 EHV charges'!$A:$P,11,FALSE)),"")</f>
        <v>1.88</v>
      </c>
      <c r="H53" s="109">
        <f>IFERROR(IF(VLOOKUP($A53,'Annex 2 EHV charges'!$A:$P,12,FALSE)=0,"",VLOOKUP($A53,'Annex 2 EHV charges'!$A:$P,12,FALSE)),"")</f>
        <v>1.88</v>
      </c>
      <c r="I53" s="260" t="str">
        <f>IF('Annex 2 EHV charges'!Q59&lt;=6,"",'Annex 2 EHV charges'!Q59)</f>
        <v/>
      </c>
    </row>
    <row r="54" spans="1:9" ht="12.75" customHeight="1" x14ac:dyDescent="0.2">
      <c r="A54" s="102">
        <f t="array" ref="A54">IFERROR(INDEX('Annex 2 EHV charges'!$A$11:$A$260, MATCH(0, IF(ISBLANK('Annex 2 EHV charges'!$A$11:$A$260),1, COUNTIF(A$4:$A53, 'Annex 2 EHV charges'!$A$11:$A$260)), 0)),"")</f>
        <v>854</v>
      </c>
      <c r="B54" s="102">
        <f>IF($A54="","",VLOOKUP($A54,'Annex 2 EHV charges'!$A:$O,2,0))</f>
        <v>854</v>
      </c>
      <c r="C54" s="103">
        <f>IF($A54="","",VLOOKUP($A54,'Annex 2 EHV charges'!$A:$O,3,0))</f>
        <v>1800035261359</v>
      </c>
      <c r="D54" s="102" t="str">
        <f>IF($A54="","",VLOOKUP($A54,'Annex 2 EHV charges'!$A:$O,7,0))</f>
        <v>Lafarge UK</v>
      </c>
      <c r="E54" s="107" t="str">
        <f>IFERROR(IF(VLOOKUP($A54,'Annex 2 EHV charges'!$A:$P,9,FALSE)=0,"",VLOOKUP($A54,'Annex 2 EHV charges'!$A:$P,9,FALSE)),"")</f>
        <v>-</v>
      </c>
      <c r="F54" s="108">
        <f>IFERROR(IF(VLOOKUP($A54,'Annex 2 EHV charges'!$A:$P,10,FALSE)=0,"",VLOOKUP($A54,'Annex 2 EHV charges'!$A:$P,10,FALSE)),"")</f>
        <v>23397.55</v>
      </c>
      <c r="G54" s="109">
        <f>IFERROR(IF(VLOOKUP($A54,'Annex 2 EHV charges'!$A:$P,11,FALSE)=0,"",VLOOKUP($A54,'Annex 2 EHV charges'!$A:$P,11,FALSE)),"")</f>
        <v>2.75</v>
      </c>
      <c r="H54" s="109">
        <f>IFERROR(IF(VLOOKUP($A54,'Annex 2 EHV charges'!$A:$P,12,FALSE)=0,"",VLOOKUP($A54,'Annex 2 EHV charges'!$A:$P,12,FALSE)),"")</f>
        <v>2.75</v>
      </c>
      <c r="I54" s="260" t="str">
        <f>IF('Annex 2 EHV charges'!Q60&lt;=6,"",'Annex 2 EHV charges'!Q60)</f>
        <v>See Annex 6</v>
      </c>
    </row>
    <row r="55" spans="1:9" ht="12.75" customHeight="1" x14ac:dyDescent="0.2">
      <c r="A55" s="102">
        <f t="array" ref="A55">IFERROR(INDEX('Annex 2 EHV charges'!$A$11:$A$260, MATCH(0, IF(ISBLANK('Annex 2 EHV charges'!$A$11:$A$260),1, COUNTIF(A$4:$A54, 'Annex 2 EHV charges'!$A$11:$A$260)), 0)),"")</f>
        <v>855</v>
      </c>
      <c r="B55" s="102">
        <f>IF($A55="","",VLOOKUP($A55,'Annex 2 EHV charges'!$A:$O,2,0))</f>
        <v>855</v>
      </c>
      <c r="C55" s="103">
        <f>IF($A55="","",VLOOKUP($A55,'Annex 2 EHV charges'!$A:$O,3,0))</f>
        <v>1800060241304</v>
      </c>
      <c r="D55" s="102" t="str">
        <f>IF($A55="","",VLOOKUP($A55,'Annex 2 EHV charges'!$A:$O,7,0))</f>
        <v>Pateshill</v>
      </c>
      <c r="E55" s="107" t="str">
        <f>IFERROR(IF(VLOOKUP($A55,'Annex 2 EHV charges'!$A:$P,9,FALSE)=0,"",VLOOKUP($A55,'Annex 2 EHV charges'!$A:$P,9,FALSE)),"")</f>
        <v>-</v>
      </c>
      <c r="F55" s="108">
        <f>IFERROR(IF(VLOOKUP($A55,'Annex 2 EHV charges'!$A:$P,10,FALSE)=0,"",VLOOKUP($A55,'Annex 2 EHV charges'!$A:$P,10,FALSE)),"")</f>
        <v>2019.6</v>
      </c>
      <c r="G55" s="109">
        <f>IFERROR(IF(VLOOKUP($A55,'Annex 2 EHV charges'!$A:$P,11,FALSE)=0,"",VLOOKUP($A55,'Annex 2 EHV charges'!$A:$P,11,FALSE)),"")</f>
        <v>1.08</v>
      </c>
      <c r="H55" s="109">
        <f>IFERROR(IF(VLOOKUP($A55,'Annex 2 EHV charges'!$A:$P,12,FALSE)=0,"",VLOOKUP($A55,'Annex 2 EHV charges'!$A:$P,12,FALSE)),"")</f>
        <v>1.08</v>
      </c>
      <c r="I55" s="260" t="str">
        <f>IF('Annex 2 EHV charges'!Q61&lt;=6,"",'Annex 2 EHV charges'!Q61)</f>
        <v/>
      </c>
    </row>
    <row r="56" spans="1:9" ht="12.75" customHeight="1" x14ac:dyDescent="0.2">
      <c r="A56" s="102">
        <f t="array" ref="A56">IFERROR(INDEX('Annex 2 EHV charges'!$A$11:$A$260, MATCH(0, IF(ISBLANK('Annex 2 EHV charges'!$A$11:$A$260),1, COUNTIF(A$4:$A55, 'Annex 2 EHV charges'!$A$11:$A$260)), 0)),"")</f>
        <v>856</v>
      </c>
      <c r="B56" s="102">
        <f>IF($A56="","",VLOOKUP($A56,'Annex 2 EHV charges'!$A:$O,2,0))</f>
        <v>856</v>
      </c>
      <c r="C56" s="103">
        <f>IF($A56="","",VLOOKUP($A56,'Annex 2 EHV charges'!$A:$O,3,0))</f>
        <v>1800035239460</v>
      </c>
      <c r="D56" s="102" t="str">
        <f>IF($A56="","",VLOOKUP($A56,'Annex 2 EHV charges'!$A:$O,7,0))</f>
        <v>Clydeport</v>
      </c>
      <c r="E56" s="107" t="str">
        <f>IFERROR(IF(VLOOKUP($A56,'Annex 2 EHV charges'!$A:$P,9,FALSE)=0,"",VLOOKUP($A56,'Annex 2 EHV charges'!$A:$P,9,FALSE)),"")</f>
        <v>-</v>
      </c>
      <c r="F56" s="108">
        <f>IFERROR(IF(VLOOKUP($A56,'Annex 2 EHV charges'!$A:$P,10,FALSE)=0,"",VLOOKUP($A56,'Annex 2 EHV charges'!$A:$P,10,FALSE)),"")</f>
        <v>38546.239999999998</v>
      </c>
      <c r="G56" s="109">
        <f>IFERROR(IF(VLOOKUP($A56,'Annex 2 EHV charges'!$A:$P,11,FALSE)=0,"",VLOOKUP($A56,'Annex 2 EHV charges'!$A:$P,11,FALSE)),"")</f>
        <v>0.8</v>
      </c>
      <c r="H56" s="109">
        <f>IFERROR(IF(VLOOKUP($A56,'Annex 2 EHV charges'!$A:$P,12,FALSE)=0,"",VLOOKUP($A56,'Annex 2 EHV charges'!$A:$P,12,FALSE)),"")</f>
        <v>0.8</v>
      </c>
      <c r="I56" s="260" t="str">
        <f>IF('Annex 2 EHV charges'!Q62&lt;=6,"",'Annex 2 EHV charges'!Q62)</f>
        <v/>
      </c>
    </row>
    <row r="57" spans="1:9" ht="12.75" customHeight="1" x14ac:dyDescent="0.2">
      <c r="A57" s="102">
        <f t="array" ref="A57">IFERROR(INDEX('Annex 2 EHV charges'!$A$11:$A$260, MATCH(0, IF(ISBLANK('Annex 2 EHV charges'!$A$11:$A$260),1, COUNTIF(A$4:$A56, 'Annex 2 EHV charges'!$A$11:$A$260)), 0)),"")</f>
        <v>858</v>
      </c>
      <c r="B57" s="102">
        <f>IF($A57="","",VLOOKUP($A57,'Annex 2 EHV charges'!$A:$O,2,0))</f>
        <v>858</v>
      </c>
      <c r="C57" s="103">
        <f>IF($A57="","",VLOOKUP($A57,'Annex 2 EHV charges'!$A:$O,3,0))</f>
        <v>1800035327257</v>
      </c>
      <c r="D57" s="102" t="str">
        <f>IF($A57="","",VLOOKUP($A57,'Annex 2 EHV charges'!$A:$O,7,0))</f>
        <v>Tesco</v>
      </c>
      <c r="E57" s="107" t="str">
        <f>IFERROR(IF(VLOOKUP($A57,'Annex 2 EHV charges'!$A:$P,9,FALSE)=0,"",VLOOKUP($A57,'Annex 2 EHV charges'!$A:$P,9,FALSE)),"")</f>
        <v>-</v>
      </c>
      <c r="F57" s="108">
        <f>IFERROR(IF(VLOOKUP($A57,'Annex 2 EHV charges'!$A:$P,10,FALSE)=0,"",VLOOKUP($A57,'Annex 2 EHV charges'!$A:$P,10,FALSE)),"")</f>
        <v>2830.01</v>
      </c>
      <c r="G57" s="109">
        <f>IFERROR(IF(VLOOKUP($A57,'Annex 2 EHV charges'!$A:$P,11,FALSE)=0,"",VLOOKUP($A57,'Annex 2 EHV charges'!$A:$P,11,FALSE)),"")</f>
        <v>2.4300000000000002</v>
      </c>
      <c r="H57" s="109">
        <f>IFERROR(IF(VLOOKUP($A57,'Annex 2 EHV charges'!$A:$P,12,FALSE)=0,"",VLOOKUP($A57,'Annex 2 EHV charges'!$A:$P,12,FALSE)),"")</f>
        <v>2.4300000000000002</v>
      </c>
      <c r="I57" s="260" t="str">
        <f>IF('Annex 2 EHV charges'!Q63&lt;=6,"",'Annex 2 EHV charges'!Q63)</f>
        <v/>
      </c>
    </row>
    <row r="58" spans="1:9" ht="12.75" customHeight="1" x14ac:dyDescent="0.2">
      <c r="A58" s="102">
        <f t="array" ref="A58">IFERROR(INDEX('Annex 2 EHV charges'!$A$11:$A$260, MATCH(0, IF(ISBLANK('Annex 2 EHV charges'!$A$11:$A$260),1, COUNTIF(A$4:$A57, 'Annex 2 EHV charges'!$A$11:$A$260)), 0)),"")</f>
        <v>860</v>
      </c>
      <c r="B58" s="102">
        <f>IF($A58="","",VLOOKUP($A58,'Annex 2 EHV charges'!$A:$O,2,0))</f>
        <v>860</v>
      </c>
      <c r="C58" s="103">
        <f>IF($A58="","",VLOOKUP($A58,'Annex 2 EHV charges'!$A:$O,3,0))</f>
        <v>1800060852030</v>
      </c>
      <c r="D58" s="102" t="str">
        <f>IF($A58="","",VLOOKUP($A58,'Annex 2 EHV charges'!$A:$O,7,0))</f>
        <v>Gevens Wind Farm</v>
      </c>
      <c r="E58" s="107" t="str">
        <f>IFERROR(IF(VLOOKUP($A58,'Annex 2 EHV charges'!$A:$P,9,FALSE)=0,"",VLOOKUP($A58,'Annex 2 EHV charges'!$A:$P,9,FALSE)),"")</f>
        <v>-</v>
      </c>
      <c r="F58" s="108">
        <f>IFERROR(IF(VLOOKUP($A58,'Annex 2 EHV charges'!$A:$P,10,FALSE)=0,"",VLOOKUP($A58,'Annex 2 EHV charges'!$A:$P,10,FALSE)),"")</f>
        <v>19.87</v>
      </c>
      <c r="G58" s="109">
        <f>IFERROR(IF(VLOOKUP($A58,'Annex 2 EHV charges'!$A:$P,11,FALSE)=0,"",VLOOKUP($A58,'Annex 2 EHV charges'!$A:$P,11,FALSE)),"")</f>
        <v>0.8</v>
      </c>
      <c r="H58" s="109">
        <f>IFERROR(IF(VLOOKUP($A58,'Annex 2 EHV charges'!$A:$P,12,FALSE)=0,"",VLOOKUP($A58,'Annex 2 EHV charges'!$A:$P,12,FALSE)),"")</f>
        <v>0.8</v>
      </c>
      <c r="I58" s="260" t="str">
        <f>IF('Annex 2 EHV charges'!Q64&lt;=6,"",'Annex 2 EHV charges'!Q64)</f>
        <v/>
      </c>
    </row>
    <row r="59" spans="1:9" ht="12.75" customHeight="1" x14ac:dyDescent="0.2">
      <c r="A59" s="102">
        <f t="array" ref="A59">IFERROR(INDEX('Annex 2 EHV charges'!$A$11:$A$260, MATCH(0, IF(ISBLANK('Annex 2 EHV charges'!$A$11:$A$260),1, COUNTIF(A$4:$A58, 'Annex 2 EHV charges'!$A$11:$A$260)), 0)),"")</f>
        <v>861</v>
      </c>
      <c r="B59" s="102">
        <f>IF($A59="","",VLOOKUP($A59,'Annex 2 EHV charges'!$A:$O,2,0))</f>
        <v>861</v>
      </c>
      <c r="C59" s="103">
        <f>IF($A59="","",VLOOKUP($A59,'Annex 2 EHV charges'!$A:$O,3,0))</f>
        <v>1800035324780</v>
      </c>
      <c r="D59" s="102" t="str">
        <f>IF($A59="","",VLOOKUP($A59,'Annex 2 EHV charges'!$A:$O,7,0))</f>
        <v>Weir Pumps</v>
      </c>
      <c r="E59" s="107" t="str">
        <f>IFERROR(IF(VLOOKUP($A59,'Annex 2 EHV charges'!$A:$P,9,FALSE)=0,"",VLOOKUP($A59,'Annex 2 EHV charges'!$A:$P,9,FALSE)),"")</f>
        <v>-</v>
      </c>
      <c r="F59" s="108">
        <f>IFERROR(IF(VLOOKUP($A59,'Annex 2 EHV charges'!$A:$P,10,FALSE)=0,"",VLOOKUP($A59,'Annex 2 EHV charges'!$A:$P,10,FALSE)),"")</f>
        <v>3497.47</v>
      </c>
      <c r="G59" s="109">
        <f>IFERROR(IF(VLOOKUP($A59,'Annex 2 EHV charges'!$A:$P,11,FALSE)=0,"",VLOOKUP($A59,'Annex 2 EHV charges'!$A:$P,11,FALSE)),"")</f>
        <v>1.49</v>
      </c>
      <c r="H59" s="109">
        <f>IFERROR(IF(VLOOKUP($A59,'Annex 2 EHV charges'!$A:$P,12,FALSE)=0,"",VLOOKUP($A59,'Annex 2 EHV charges'!$A:$P,12,FALSE)),"")</f>
        <v>1.49</v>
      </c>
      <c r="I59" s="260" t="str">
        <f>IF('Annex 2 EHV charges'!Q65&lt;=6,"",'Annex 2 EHV charges'!Q65)</f>
        <v/>
      </c>
    </row>
    <row r="60" spans="1:9" ht="12.75" customHeight="1" x14ac:dyDescent="0.2">
      <c r="A60" s="102">
        <f t="array" ref="A60">IFERROR(INDEX('Annex 2 EHV charges'!$A$11:$A$260, MATCH(0, IF(ISBLANK('Annex 2 EHV charges'!$A$11:$A$260),1, COUNTIF(A$4:$A59, 'Annex 2 EHV charges'!$A$11:$A$260)), 0)),"")</f>
        <v>862</v>
      </c>
      <c r="B60" s="102">
        <f>IF($A60="","",VLOOKUP($A60,'Annex 2 EHV charges'!$A:$O,2,0))</f>
        <v>862</v>
      </c>
      <c r="C60" s="103">
        <f>IF($A60="","",VLOOKUP($A60,'Annex 2 EHV charges'!$A:$O,3,0))</f>
        <v>1800035317453</v>
      </c>
      <c r="D60" s="102" t="str">
        <f>IF($A60="","",VLOOKUP($A60,'Annex 2 EHV charges'!$A:$O,7,0))</f>
        <v>Dupont (UK) Ltd</v>
      </c>
      <c r="E60" s="107" t="str">
        <f>IFERROR(IF(VLOOKUP($A60,'Annex 2 EHV charges'!$A:$P,9,FALSE)=0,"",VLOOKUP($A60,'Annex 2 EHV charges'!$A:$P,9,FALSE)),"")</f>
        <v>-</v>
      </c>
      <c r="F60" s="108">
        <f>IFERROR(IF(VLOOKUP($A60,'Annex 2 EHV charges'!$A:$P,10,FALSE)=0,"",VLOOKUP($A60,'Annex 2 EHV charges'!$A:$P,10,FALSE)),"")</f>
        <v>95023.37</v>
      </c>
      <c r="G60" s="109">
        <f>IFERROR(IF(VLOOKUP($A60,'Annex 2 EHV charges'!$A:$P,11,FALSE)=0,"",VLOOKUP($A60,'Annex 2 EHV charges'!$A:$P,11,FALSE)),"")</f>
        <v>2.63</v>
      </c>
      <c r="H60" s="109">
        <f>IFERROR(IF(VLOOKUP($A60,'Annex 2 EHV charges'!$A:$P,12,FALSE)=0,"",VLOOKUP($A60,'Annex 2 EHV charges'!$A:$P,12,FALSE)),"")</f>
        <v>2.63</v>
      </c>
      <c r="I60" s="260" t="str">
        <f>IF('Annex 2 EHV charges'!Q66&lt;=6,"",'Annex 2 EHV charges'!Q66)</f>
        <v/>
      </c>
    </row>
    <row r="61" spans="1:9" ht="12.75" customHeight="1" x14ac:dyDescent="0.2">
      <c r="A61" s="102">
        <f t="array" ref="A61">IFERROR(INDEX('Annex 2 EHV charges'!$A$11:$A$260, MATCH(0, IF(ISBLANK('Annex 2 EHV charges'!$A$11:$A$260),1, COUNTIF(A$4:$A60, 'Annex 2 EHV charges'!$A$11:$A$260)), 0)),"")</f>
        <v>863</v>
      </c>
      <c r="B61" s="102">
        <f>IF($A61="","",VLOOKUP($A61,'Annex 2 EHV charges'!$A:$O,2,0))</f>
        <v>863</v>
      </c>
      <c r="C61" s="103">
        <f>IF($A61="","",VLOOKUP($A61,'Annex 2 EHV charges'!$A:$O,3,0))</f>
        <v>1800060207438</v>
      </c>
      <c r="D61" s="102" t="str">
        <f>IF($A61="","",VLOOKUP($A61,'Annex 2 EHV charges'!$A:$O,7,0))</f>
        <v>North Rhins</v>
      </c>
      <c r="E61" s="107" t="str">
        <f>IFERROR(IF(VLOOKUP($A61,'Annex 2 EHV charges'!$A:$P,9,FALSE)=0,"",VLOOKUP($A61,'Annex 2 EHV charges'!$A:$P,9,FALSE)),"")</f>
        <v>-</v>
      </c>
      <c r="F61" s="108">
        <f>IFERROR(IF(VLOOKUP($A61,'Annex 2 EHV charges'!$A:$P,10,FALSE)=0,"",VLOOKUP($A61,'Annex 2 EHV charges'!$A:$P,10,FALSE)),"")</f>
        <v>2259.94</v>
      </c>
      <c r="G61" s="109">
        <f>IFERROR(IF(VLOOKUP($A61,'Annex 2 EHV charges'!$A:$P,11,FALSE)=0,"",VLOOKUP($A61,'Annex 2 EHV charges'!$A:$P,11,FALSE)),"")</f>
        <v>1.05</v>
      </c>
      <c r="H61" s="109">
        <f>IFERROR(IF(VLOOKUP($A61,'Annex 2 EHV charges'!$A:$P,12,FALSE)=0,"",VLOOKUP($A61,'Annex 2 EHV charges'!$A:$P,12,FALSE)),"")</f>
        <v>1.05</v>
      </c>
      <c r="I61" s="260" t="str">
        <f>IF('Annex 2 EHV charges'!Q67&lt;=6,"",'Annex 2 EHV charges'!Q67)</f>
        <v>See Annex 6</v>
      </c>
    </row>
    <row r="62" spans="1:9" ht="12.75" customHeight="1" x14ac:dyDescent="0.2">
      <c r="A62" s="102">
        <f t="array" ref="A62">IFERROR(INDEX('Annex 2 EHV charges'!$A$11:$A$260, MATCH(0, IF(ISBLANK('Annex 2 EHV charges'!$A$11:$A$260),1, COUNTIF(A$4:$A61, 'Annex 2 EHV charges'!$A$11:$A$260)), 0)),"")</f>
        <v>864</v>
      </c>
      <c r="B62" s="102">
        <f>IF($A62="","",VLOOKUP($A62,'Annex 2 EHV charges'!$A:$O,2,0))</f>
        <v>864</v>
      </c>
      <c r="C62" s="103">
        <f>IF($A62="","",VLOOKUP($A62,'Annex 2 EHV charges'!$A:$O,3,0))</f>
        <v>1800060709038</v>
      </c>
      <c r="D62" s="102" t="str">
        <f>IF($A62="","",VLOOKUP($A62,'Annex 2 EHV charges'!$A:$O,7,0))</f>
        <v>Tod Hills Windfarm</v>
      </c>
      <c r="E62" s="107" t="str">
        <f>IFERROR(IF(VLOOKUP($A62,'Annex 2 EHV charges'!$A:$P,9,FALSE)=0,"",VLOOKUP($A62,'Annex 2 EHV charges'!$A:$P,9,FALSE)),"")</f>
        <v>-</v>
      </c>
      <c r="F62" s="108">
        <f>IFERROR(IF(VLOOKUP($A62,'Annex 2 EHV charges'!$A:$P,10,FALSE)=0,"",VLOOKUP($A62,'Annex 2 EHV charges'!$A:$P,10,FALSE)),"")</f>
        <v>65.790000000000006</v>
      </c>
      <c r="G62" s="109">
        <f>IFERROR(IF(VLOOKUP($A62,'Annex 2 EHV charges'!$A:$P,11,FALSE)=0,"",VLOOKUP($A62,'Annex 2 EHV charges'!$A:$P,11,FALSE)),"")</f>
        <v>2.0699999999999998</v>
      </c>
      <c r="H62" s="109">
        <f>IFERROR(IF(VLOOKUP($A62,'Annex 2 EHV charges'!$A:$P,12,FALSE)=0,"",VLOOKUP($A62,'Annex 2 EHV charges'!$A:$P,12,FALSE)),"")</f>
        <v>2.0699999999999998</v>
      </c>
      <c r="I62" s="260" t="str">
        <f>IF('Annex 2 EHV charges'!Q68&lt;=6,"",'Annex 2 EHV charges'!Q68)</f>
        <v/>
      </c>
    </row>
    <row r="63" spans="1:9" ht="12.75" customHeight="1" x14ac:dyDescent="0.2">
      <c r="A63" s="102">
        <f t="array" ref="A63">IFERROR(INDEX('Annex 2 EHV charges'!$A$11:$A$260, MATCH(0, IF(ISBLANK('Annex 2 EHV charges'!$A$11:$A$260),1, COUNTIF(A$4:$A62, 'Annex 2 EHV charges'!$A$11:$A$260)), 0)),"")</f>
        <v>865</v>
      </c>
      <c r="B63" s="102">
        <f>IF($A63="","",VLOOKUP($A63,'Annex 2 EHV charges'!$A:$O,2,0))</f>
        <v>865</v>
      </c>
      <c r="C63" s="103">
        <f>IF($A63="","",VLOOKUP($A63,'Annex 2 EHV charges'!$A:$O,3,0))</f>
        <v>1800060877284</v>
      </c>
      <c r="D63" s="102" t="str">
        <f>IF($A63="","",VLOOKUP($A63,'Annex 2 EHV charges'!$A:$O,7,0))</f>
        <v xml:space="preserve">Hoprigshiels </v>
      </c>
      <c r="E63" s="107" t="str">
        <f>IFERROR(IF(VLOOKUP($A63,'Annex 2 EHV charges'!$A:$P,9,FALSE)=0,"",VLOOKUP($A63,'Annex 2 EHV charges'!$A:$P,9,FALSE)),"")</f>
        <v>-</v>
      </c>
      <c r="F63" s="108">
        <f>IFERROR(IF(VLOOKUP($A63,'Annex 2 EHV charges'!$A:$P,10,FALSE)=0,"",VLOOKUP($A63,'Annex 2 EHV charges'!$A:$P,10,FALSE)),"")</f>
        <v>218.97</v>
      </c>
      <c r="G63" s="109">
        <f>IFERROR(IF(VLOOKUP($A63,'Annex 2 EHV charges'!$A:$P,11,FALSE)=0,"",VLOOKUP($A63,'Annex 2 EHV charges'!$A:$P,11,FALSE)),"")</f>
        <v>1.86</v>
      </c>
      <c r="H63" s="109">
        <f>IFERROR(IF(VLOOKUP($A63,'Annex 2 EHV charges'!$A:$P,12,FALSE)=0,"",VLOOKUP($A63,'Annex 2 EHV charges'!$A:$P,12,FALSE)),"")</f>
        <v>1.86</v>
      </c>
      <c r="I63" s="260" t="str">
        <f>IF('Annex 2 EHV charges'!Q69&lt;=6,"",'Annex 2 EHV charges'!Q69)</f>
        <v/>
      </c>
    </row>
    <row r="64" spans="1:9" ht="12.75" customHeight="1" x14ac:dyDescent="0.2">
      <c r="A64" s="102">
        <f t="array" ref="A64">IFERROR(INDEX('Annex 2 EHV charges'!$A$11:$A$260, MATCH(0, IF(ISBLANK('Annex 2 EHV charges'!$A$11:$A$260),1, COUNTIF(A$4:$A63, 'Annex 2 EHV charges'!$A$11:$A$260)), 0)),"")</f>
        <v>867</v>
      </c>
      <c r="B64" s="102">
        <f>IF($A64="","",VLOOKUP($A64,'Annex 2 EHV charges'!$A:$O,2,0))</f>
        <v>867</v>
      </c>
      <c r="C64" s="103">
        <f>IF($A64="","",VLOOKUP($A64,'Annex 2 EHV charges'!$A:$O,3,0))</f>
        <v>1800035325436</v>
      </c>
      <c r="D64" s="102" t="str">
        <f>IF($A64="","",VLOOKUP($A64,'Annex 2 EHV charges'!$A:$O,7,0))</f>
        <v>Norbord</v>
      </c>
      <c r="E64" s="107" t="str">
        <f>IFERROR(IF(VLOOKUP($A64,'Annex 2 EHV charges'!$A:$P,9,FALSE)=0,"",VLOOKUP($A64,'Annex 2 EHV charges'!$A:$P,9,FALSE)),"")</f>
        <v>-</v>
      </c>
      <c r="F64" s="108">
        <f>IFERROR(IF(VLOOKUP($A64,'Annex 2 EHV charges'!$A:$P,10,FALSE)=0,"",VLOOKUP($A64,'Annex 2 EHV charges'!$A:$P,10,FALSE)),"")</f>
        <v>37572.61</v>
      </c>
      <c r="G64" s="109">
        <f>IFERROR(IF(VLOOKUP($A64,'Annex 2 EHV charges'!$A:$P,11,FALSE)=0,"",VLOOKUP($A64,'Annex 2 EHV charges'!$A:$P,11,FALSE)),"")</f>
        <v>1.87</v>
      </c>
      <c r="H64" s="109">
        <f>IFERROR(IF(VLOOKUP($A64,'Annex 2 EHV charges'!$A:$P,12,FALSE)=0,"",VLOOKUP($A64,'Annex 2 EHV charges'!$A:$P,12,FALSE)),"")</f>
        <v>1.87</v>
      </c>
      <c r="I64" s="260" t="str">
        <f>IF('Annex 2 EHV charges'!Q70&lt;=6,"",'Annex 2 EHV charges'!Q70)</f>
        <v/>
      </c>
    </row>
    <row r="65" spans="1:9" ht="12.75" customHeight="1" x14ac:dyDescent="0.2">
      <c r="A65" s="102">
        <f t="array" ref="A65">IFERROR(INDEX('Annex 2 EHV charges'!$A$11:$A$260, MATCH(0, IF(ISBLANK('Annex 2 EHV charges'!$A$11:$A$260),1, COUNTIF(A$4:$A64, 'Annex 2 EHV charges'!$A$11:$A$260)), 0)),"")</f>
        <v>868</v>
      </c>
      <c r="B65" s="102">
        <f>IF($A65="","",VLOOKUP($A65,'Annex 2 EHV charges'!$A:$O,2,0))</f>
        <v>868</v>
      </c>
      <c r="C65" s="103">
        <f>IF($A65="","",VLOOKUP($A65,'Annex 2 EHV charges'!$A:$O,3,0))</f>
        <v>1800060809025</v>
      </c>
      <c r="D65" s="102" t="str">
        <f>IF($A65="","",VLOOKUP($A65,'Annex 2 EHV charges'!$A:$O,7,0))</f>
        <v>MuirHall Extension II WF</v>
      </c>
      <c r="E65" s="107" t="str">
        <f>IFERROR(IF(VLOOKUP($A65,'Annex 2 EHV charges'!$A:$P,9,FALSE)=0,"",VLOOKUP($A65,'Annex 2 EHV charges'!$A:$P,9,FALSE)),"")</f>
        <v>-</v>
      </c>
      <c r="F65" s="108">
        <f>IFERROR(IF(VLOOKUP($A65,'Annex 2 EHV charges'!$A:$P,10,FALSE)=0,"",VLOOKUP($A65,'Annex 2 EHV charges'!$A:$P,10,FALSE)),"")</f>
        <v>48.92</v>
      </c>
      <c r="G65" s="109">
        <f>IFERROR(IF(VLOOKUP($A65,'Annex 2 EHV charges'!$A:$P,11,FALSE)=0,"",VLOOKUP($A65,'Annex 2 EHV charges'!$A:$P,11,FALSE)),"")</f>
        <v>1.1000000000000001</v>
      </c>
      <c r="H65" s="109">
        <f>IFERROR(IF(VLOOKUP($A65,'Annex 2 EHV charges'!$A:$P,12,FALSE)=0,"",VLOOKUP($A65,'Annex 2 EHV charges'!$A:$P,12,FALSE)),"")</f>
        <v>1.1000000000000001</v>
      </c>
      <c r="I65" s="260" t="str">
        <f>IF('Annex 2 EHV charges'!Q71&lt;=6,"",'Annex 2 EHV charges'!Q71)</f>
        <v/>
      </c>
    </row>
    <row r="66" spans="1:9" ht="12.75" customHeight="1" x14ac:dyDescent="0.2">
      <c r="A66" s="102">
        <f t="array" ref="A66">IFERROR(INDEX('Annex 2 EHV charges'!$A$11:$A$260, MATCH(0, IF(ISBLANK('Annex 2 EHV charges'!$A$11:$A$260),1, COUNTIF(A$4:$A65, 'Annex 2 EHV charges'!$A$11:$A$260)), 0)),"")</f>
        <v>887</v>
      </c>
      <c r="B66" s="102">
        <f>IF($A66="","",VLOOKUP($A66,'Annex 2 EHV charges'!$A:$O,2,0))</f>
        <v>887</v>
      </c>
      <c r="C66" s="103">
        <f>IF($A66="","",VLOOKUP($A66,'Annex 2 EHV charges'!$A:$O,3,0))</f>
        <v>1800060749661</v>
      </c>
      <c r="D66" s="102" t="str">
        <f>IF($A66="","",VLOOKUP($A66,'Annex 2 EHV charges'!$A:$O,7,0))</f>
        <v>Polmadie (Waste energy A)</v>
      </c>
      <c r="E66" s="107" t="str">
        <f>IFERROR(IF(VLOOKUP($A66,'Annex 2 EHV charges'!$A:$P,9,FALSE)=0,"",VLOOKUP($A66,'Annex 2 EHV charges'!$A:$P,9,FALSE)),"")</f>
        <v>-</v>
      </c>
      <c r="F66" s="108">
        <f>IFERROR(IF(VLOOKUP($A66,'Annex 2 EHV charges'!$A:$P,10,FALSE)=0,"",VLOOKUP($A66,'Annex 2 EHV charges'!$A:$P,10,FALSE)),"")</f>
        <v>1029.01</v>
      </c>
      <c r="G66" s="109">
        <f>IFERROR(IF(VLOOKUP($A66,'Annex 2 EHV charges'!$A:$P,11,FALSE)=0,"",VLOOKUP($A66,'Annex 2 EHV charges'!$A:$P,11,FALSE)),"")</f>
        <v>1.06</v>
      </c>
      <c r="H66" s="109">
        <f>IFERROR(IF(VLOOKUP($A66,'Annex 2 EHV charges'!$A:$P,12,FALSE)=0,"",VLOOKUP($A66,'Annex 2 EHV charges'!$A:$P,12,FALSE)),"")</f>
        <v>1.06</v>
      </c>
      <c r="I66" s="260" t="str">
        <f>IF('Annex 2 EHV charges'!Q72&lt;=6,"",'Annex 2 EHV charges'!Q72)</f>
        <v/>
      </c>
    </row>
    <row r="67" spans="1:9" ht="12.75" customHeight="1" x14ac:dyDescent="0.2">
      <c r="A67" s="102">
        <f t="array" ref="A67">IFERROR(INDEX('Annex 2 EHV charges'!$A$11:$A$260, MATCH(0, IF(ISBLANK('Annex 2 EHV charges'!$A$11:$A$260),1, COUNTIF(A$4:$A66, 'Annex 2 EHV charges'!$A$11:$A$260)), 0)),"")</f>
        <v>873</v>
      </c>
      <c r="B67" s="102">
        <f>IF($A67="","",VLOOKUP($A67,'Annex 2 EHV charges'!$A:$O,2,0))</f>
        <v>873</v>
      </c>
      <c r="C67" s="103">
        <f>IF($A67="","",VLOOKUP($A67,'Annex 2 EHV charges'!$A:$O,3,0))</f>
        <v>1800060450481</v>
      </c>
      <c r="D67" s="102" t="str">
        <f>IF($A67="","",VLOOKUP($A67,'Annex 2 EHV charges'!$A:$O,7,0))</f>
        <v>Millour Hill</v>
      </c>
      <c r="E67" s="107" t="str">
        <f>IFERROR(IF(VLOOKUP($A67,'Annex 2 EHV charges'!$A:$P,9,FALSE)=0,"",VLOOKUP($A67,'Annex 2 EHV charges'!$A:$P,9,FALSE)),"")</f>
        <v>-</v>
      </c>
      <c r="F67" s="108">
        <f>IFERROR(IF(VLOOKUP($A67,'Annex 2 EHV charges'!$A:$P,10,FALSE)=0,"",VLOOKUP($A67,'Annex 2 EHV charges'!$A:$P,10,FALSE)),"")</f>
        <v>190.02</v>
      </c>
      <c r="G67" s="109">
        <f>IFERROR(IF(VLOOKUP($A67,'Annex 2 EHV charges'!$A:$P,11,FALSE)=0,"",VLOOKUP($A67,'Annex 2 EHV charges'!$A:$P,11,FALSE)),"")</f>
        <v>0.82</v>
      </c>
      <c r="H67" s="109">
        <f>IFERROR(IF(VLOOKUP($A67,'Annex 2 EHV charges'!$A:$P,12,FALSE)=0,"",VLOOKUP($A67,'Annex 2 EHV charges'!$A:$P,12,FALSE)),"")</f>
        <v>0.82</v>
      </c>
      <c r="I67" s="260" t="str">
        <f>IF('Annex 2 EHV charges'!Q73&lt;=6,"",'Annex 2 EHV charges'!Q73)</f>
        <v/>
      </c>
    </row>
    <row r="68" spans="1:9" ht="12.75" customHeight="1" x14ac:dyDescent="0.2">
      <c r="A68" s="102">
        <f t="array" ref="A68">IFERROR(INDEX('Annex 2 EHV charges'!$A$11:$A$260, MATCH(0, IF(ISBLANK('Annex 2 EHV charges'!$A$11:$A$260),1, COUNTIF(A$4:$A67, 'Annex 2 EHV charges'!$A$11:$A$260)), 0)),"")</f>
        <v>874</v>
      </c>
      <c r="B68" s="102">
        <f>IF($A68="","",VLOOKUP($A68,'Annex 2 EHV charges'!$A:$O,2,0))</f>
        <v>874</v>
      </c>
      <c r="C68" s="103">
        <f>IF($A68="","",VLOOKUP($A68,'Annex 2 EHV charges'!$A:$O,3,0))</f>
        <v>1800060441380</v>
      </c>
      <c r="D68" s="102" t="str">
        <f>IF($A68="","",VLOOKUP($A68,'Annex 2 EHV charges'!$A:$O,7,0))</f>
        <v>Glenkerie</v>
      </c>
      <c r="E68" s="107" t="str">
        <f>IFERROR(IF(VLOOKUP($A68,'Annex 2 EHV charges'!$A:$P,9,FALSE)=0,"",VLOOKUP($A68,'Annex 2 EHV charges'!$A:$P,9,FALSE)),"")</f>
        <v>-</v>
      </c>
      <c r="F68" s="108">
        <f>IFERROR(IF(VLOOKUP($A68,'Annex 2 EHV charges'!$A:$P,10,FALSE)=0,"",VLOOKUP($A68,'Annex 2 EHV charges'!$A:$P,10,FALSE)),"")</f>
        <v>336.51</v>
      </c>
      <c r="G68" s="109">
        <f>IFERROR(IF(VLOOKUP($A68,'Annex 2 EHV charges'!$A:$P,11,FALSE)=0,"",VLOOKUP($A68,'Annex 2 EHV charges'!$A:$P,11,FALSE)),"")</f>
        <v>1.04</v>
      </c>
      <c r="H68" s="109">
        <f>IFERROR(IF(VLOOKUP($A68,'Annex 2 EHV charges'!$A:$P,12,FALSE)=0,"",VLOOKUP($A68,'Annex 2 EHV charges'!$A:$P,12,FALSE)),"")</f>
        <v>1.04</v>
      </c>
      <c r="I68" s="260" t="str">
        <f>IF('Annex 2 EHV charges'!Q74&lt;=6,"",'Annex 2 EHV charges'!Q74)</f>
        <v/>
      </c>
    </row>
    <row r="69" spans="1:9" ht="12.75" customHeight="1" x14ac:dyDescent="0.2">
      <c r="A69" s="102">
        <f t="array" ref="A69">IFERROR(INDEX('Annex 2 EHV charges'!$A$11:$A$260, MATCH(0, IF(ISBLANK('Annex 2 EHV charges'!$A$11:$A$260),1, COUNTIF(A$4:$A68, 'Annex 2 EHV charges'!$A$11:$A$260)), 0)),"")</f>
        <v>875</v>
      </c>
      <c r="B69" s="102">
        <f>IF($A69="","",VLOOKUP($A69,'Annex 2 EHV charges'!$A:$O,2,0))</f>
        <v>875</v>
      </c>
      <c r="C69" s="103">
        <f>IF($A69="","",VLOOKUP($A69,'Annex 2 EHV charges'!$A:$O,3,0))</f>
        <v>1800060450524</v>
      </c>
      <c r="D69" s="102" t="str">
        <f>IF($A69="","",VLOOKUP($A69,'Annex 2 EHV charges'!$A:$O,7,0))</f>
        <v>Kelburn (A)</v>
      </c>
      <c r="E69" s="107" t="str">
        <f>IFERROR(IF(VLOOKUP($A69,'Annex 2 EHV charges'!$A:$P,9,FALSE)=0,"",VLOOKUP($A69,'Annex 2 EHV charges'!$A:$P,9,FALSE)),"")</f>
        <v>-</v>
      </c>
      <c r="F69" s="108">
        <f>IFERROR(IF(VLOOKUP($A69,'Annex 2 EHV charges'!$A:$P,10,FALSE)=0,"",VLOOKUP($A69,'Annex 2 EHV charges'!$A:$P,10,FALSE)),"")</f>
        <v>2154.84</v>
      </c>
      <c r="G69" s="109">
        <f>IFERROR(IF(VLOOKUP($A69,'Annex 2 EHV charges'!$A:$P,11,FALSE)=0,"",VLOOKUP($A69,'Annex 2 EHV charges'!$A:$P,11,FALSE)),"")</f>
        <v>1.0900000000000001</v>
      </c>
      <c r="H69" s="109">
        <f>IFERROR(IF(VLOOKUP($A69,'Annex 2 EHV charges'!$A:$P,12,FALSE)=0,"",VLOOKUP($A69,'Annex 2 EHV charges'!$A:$P,12,FALSE)),"")</f>
        <v>1.0900000000000001</v>
      </c>
      <c r="I69" s="260" t="str">
        <f>IF('Annex 2 EHV charges'!Q75&lt;=6,"",'Annex 2 EHV charges'!Q75)</f>
        <v/>
      </c>
    </row>
    <row r="70" spans="1:9" ht="12.75" customHeight="1" x14ac:dyDescent="0.2">
      <c r="A70" s="102">
        <f t="array" ref="A70">IFERROR(INDEX('Annex 2 EHV charges'!$A$11:$A$260, MATCH(0, IF(ISBLANK('Annex 2 EHV charges'!$A$11:$A$260),1, COUNTIF(A$4:$A69, 'Annex 2 EHV charges'!$A$11:$A$260)), 0)),"")</f>
        <v>876</v>
      </c>
      <c r="B70" s="102">
        <f>IF($A70="","",VLOOKUP($A70,'Annex 2 EHV charges'!$A:$O,2,0))</f>
        <v>876</v>
      </c>
      <c r="C70" s="103">
        <f>IF($A70="","",VLOOKUP($A70,'Annex 2 EHV charges'!$A:$O,3,0))</f>
        <v>1800060450542</v>
      </c>
      <c r="D70" s="102" t="str">
        <f>IF($A70="","",VLOOKUP($A70,'Annex 2 EHV charges'!$A:$O,7,0))</f>
        <v>Kelburn (B)</v>
      </c>
      <c r="E70" s="107" t="str">
        <f>IFERROR(IF(VLOOKUP($A70,'Annex 2 EHV charges'!$A:$P,9,FALSE)=0,"",VLOOKUP($A70,'Annex 2 EHV charges'!$A:$P,9,FALSE)),"")</f>
        <v>-</v>
      </c>
      <c r="F70" s="108">
        <f>IFERROR(IF(VLOOKUP($A70,'Annex 2 EHV charges'!$A:$P,10,FALSE)=0,"",VLOOKUP($A70,'Annex 2 EHV charges'!$A:$P,10,FALSE)),"")</f>
        <v>2154.84</v>
      </c>
      <c r="G70" s="109">
        <f>IFERROR(IF(VLOOKUP($A70,'Annex 2 EHV charges'!$A:$P,11,FALSE)=0,"",VLOOKUP($A70,'Annex 2 EHV charges'!$A:$P,11,FALSE)),"")</f>
        <v>1.0900000000000001</v>
      </c>
      <c r="H70" s="109">
        <f>IFERROR(IF(VLOOKUP($A70,'Annex 2 EHV charges'!$A:$P,12,FALSE)=0,"",VLOOKUP($A70,'Annex 2 EHV charges'!$A:$P,12,FALSE)),"")</f>
        <v>1.0900000000000001</v>
      </c>
      <c r="I70" s="260" t="str">
        <f>IF('Annex 2 EHV charges'!Q76&lt;=6,"",'Annex 2 EHV charges'!Q76)</f>
        <v/>
      </c>
    </row>
    <row r="71" spans="1:9" ht="12.75" customHeight="1" x14ac:dyDescent="0.2">
      <c r="A71" s="102">
        <f t="array" ref="A71">IFERROR(INDEX('Annex 2 EHV charges'!$A$11:$A$260, MATCH(0, IF(ISBLANK('Annex 2 EHV charges'!$A$11:$A$260),1, COUNTIF(A$4:$A70, 'Annex 2 EHV charges'!$A$11:$A$260)), 0)),"")</f>
        <v>877</v>
      </c>
      <c r="B71" s="102">
        <f>IF($A71="","",VLOOKUP($A71,'Annex 2 EHV charges'!$A:$O,2,0))</f>
        <v>877</v>
      </c>
      <c r="C71" s="103">
        <f>IF($A71="","",VLOOKUP($A71,'Annex 2 EHV charges'!$A:$O,3,0))</f>
        <v>1800060450506</v>
      </c>
      <c r="D71" s="102" t="str">
        <f>IF($A71="","",VLOOKUP($A71,'Annex 2 EHV charges'!$A:$O,7,0))</f>
        <v>Little Raith</v>
      </c>
      <c r="E71" s="107" t="str">
        <f>IFERROR(IF(VLOOKUP($A71,'Annex 2 EHV charges'!$A:$P,9,FALSE)=0,"",VLOOKUP($A71,'Annex 2 EHV charges'!$A:$P,9,FALSE)),"")</f>
        <v>-</v>
      </c>
      <c r="F71" s="108">
        <f>IFERROR(IF(VLOOKUP($A71,'Annex 2 EHV charges'!$A:$P,10,FALSE)=0,"",VLOOKUP($A71,'Annex 2 EHV charges'!$A:$P,10,FALSE)),"")</f>
        <v>2169.9899999999998</v>
      </c>
      <c r="G71" s="109">
        <f>IFERROR(IF(VLOOKUP($A71,'Annex 2 EHV charges'!$A:$P,11,FALSE)=0,"",VLOOKUP($A71,'Annex 2 EHV charges'!$A:$P,11,FALSE)),"")</f>
        <v>0.84</v>
      </c>
      <c r="H71" s="109">
        <f>IFERROR(IF(VLOOKUP($A71,'Annex 2 EHV charges'!$A:$P,12,FALSE)=0,"",VLOOKUP($A71,'Annex 2 EHV charges'!$A:$P,12,FALSE)),"")</f>
        <v>0.84</v>
      </c>
      <c r="I71" s="260" t="str">
        <f>IF('Annex 2 EHV charges'!Q77&lt;=6,"",'Annex 2 EHV charges'!Q77)</f>
        <v/>
      </c>
    </row>
    <row r="72" spans="1:9" ht="12.75" customHeight="1" x14ac:dyDescent="0.2">
      <c r="A72" s="102">
        <f t="array" ref="A72">IFERROR(INDEX('Annex 2 EHV charges'!$A$11:$A$260, MATCH(0, IF(ISBLANK('Annex 2 EHV charges'!$A$11:$A$260),1, COUNTIF(A$4:$A71, 'Annex 2 EHV charges'!$A$11:$A$260)), 0)),"")</f>
        <v>878</v>
      </c>
      <c r="B72" s="102">
        <f>IF($A72="","",VLOOKUP($A72,'Annex 2 EHV charges'!$A:$O,2,0))</f>
        <v>878</v>
      </c>
      <c r="C72" s="103">
        <f>IF($A72="","",VLOOKUP($A72,'Annex 2 EHV charges'!$A:$O,3,0))</f>
        <v>1800060445640</v>
      </c>
      <c r="D72" s="102" t="str">
        <f>IF($A72="","",VLOOKUP($A72,'Annex 2 EHV charges'!$A:$O,7,0))</f>
        <v>Drone Hill</v>
      </c>
      <c r="E72" s="107" t="str">
        <f>IFERROR(IF(VLOOKUP($A72,'Annex 2 EHV charges'!$A:$P,9,FALSE)=0,"",VLOOKUP($A72,'Annex 2 EHV charges'!$A:$P,9,FALSE)),"")</f>
        <v>-</v>
      </c>
      <c r="F72" s="108">
        <f>IFERROR(IF(VLOOKUP($A72,'Annex 2 EHV charges'!$A:$P,10,FALSE)=0,"",VLOOKUP($A72,'Annex 2 EHV charges'!$A:$P,10,FALSE)),"")</f>
        <v>2470.48</v>
      </c>
      <c r="G72" s="109">
        <f>IFERROR(IF(VLOOKUP($A72,'Annex 2 EHV charges'!$A:$P,11,FALSE)=0,"",VLOOKUP($A72,'Annex 2 EHV charges'!$A:$P,11,FALSE)),"")</f>
        <v>0.89</v>
      </c>
      <c r="H72" s="109">
        <f>IFERROR(IF(VLOOKUP($A72,'Annex 2 EHV charges'!$A:$P,12,FALSE)=0,"",VLOOKUP($A72,'Annex 2 EHV charges'!$A:$P,12,FALSE)),"")</f>
        <v>0.89</v>
      </c>
      <c r="I72" s="260" t="str">
        <f>IF('Annex 2 EHV charges'!Q78&lt;=6,"",'Annex 2 EHV charges'!Q78)</f>
        <v>See Annex 6</v>
      </c>
    </row>
    <row r="73" spans="1:9" ht="12.75" customHeight="1" x14ac:dyDescent="0.2">
      <c r="A73" s="102">
        <f t="array" ref="A73">IFERROR(INDEX('Annex 2 EHV charges'!$A$11:$A$260, MATCH(0, IF(ISBLANK('Annex 2 EHV charges'!$A$11:$A$260),1, COUNTIF(A$4:$A72, 'Annex 2 EHV charges'!$A$11:$A$260)), 0)),"")</f>
        <v>879</v>
      </c>
      <c r="B73" s="102">
        <f>IF($A73="","",VLOOKUP($A73,'Annex 2 EHV charges'!$A:$O,2,0))</f>
        <v>879</v>
      </c>
      <c r="C73" s="103">
        <f>IF($A73="","",VLOOKUP($A73,'Annex 2 EHV charges'!$A:$O,3,0))</f>
        <v>1800060845812</v>
      </c>
      <c r="D73" s="102" t="str">
        <f>IF($A73="","",VLOOKUP($A73,'Annex 2 EHV charges'!$A:$O,7,0))</f>
        <v>Pearie Law Wind Farm</v>
      </c>
      <c r="E73" s="107" t="str">
        <f>IFERROR(IF(VLOOKUP($A73,'Annex 2 EHV charges'!$A:$P,9,FALSE)=0,"",VLOOKUP($A73,'Annex 2 EHV charges'!$A:$P,9,FALSE)),"")</f>
        <v>-</v>
      </c>
      <c r="F73" s="108">
        <f>IFERROR(IF(VLOOKUP($A73,'Annex 2 EHV charges'!$A:$P,10,FALSE)=0,"",VLOOKUP($A73,'Annex 2 EHV charges'!$A:$P,10,FALSE)),"")</f>
        <v>270.04000000000002</v>
      </c>
      <c r="G73" s="109">
        <f>IFERROR(IF(VLOOKUP($A73,'Annex 2 EHV charges'!$A:$P,11,FALSE)=0,"",VLOOKUP($A73,'Annex 2 EHV charges'!$A:$P,11,FALSE)),"")</f>
        <v>1.0900000000000001</v>
      </c>
      <c r="H73" s="109">
        <f>IFERROR(IF(VLOOKUP($A73,'Annex 2 EHV charges'!$A:$P,12,FALSE)=0,"",VLOOKUP($A73,'Annex 2 EHV charges'!$A:$P,12,FALSE)),"")</f>
        <v>1.0900000000000001</v>
      </c>
      <c r="I73" s="260" t="str">
        <f>IF('Annex 2 EHV charges'!Q79&lt;=6,"",'Annex 2 EHV charges'!Q79)</f>
        <v/>
      </c>
    </row>
    <row r="74" spans="1:9" ht="12.75" customHeight="1" x14ac:dyDescent="0.2">
      <c r="A74" s="102">
        <f t="array" ref="A74">IFERROR(INDEX('Annex 2 EHV charges'!$A$11:$A$260, MATCH(0, IF(ISBLANK('Annex 2 EHV charges'!$A$11:$A$260),1, COUNTIF(A$4:$A73, 'Annex 2 EHV charges'!$A$11:$A$260)), 0)),"")</f>
        <v>880</v>
      </c>
      <c r="B74" s="102">
        <f>IF($A74="","",VLOOKUP($A74,'Annex 2 EHV charges'!$A:$O,2,0))</f>
        <v>880</v>
      </c>
      <c r="C74" s="103">
        <f>IF($A74="","",VLOOKUP($A74,'Annex 2 EHV charges'!$A:$O,3,0))</f>
        <v>1800060673222</v>
      </c>
      <c r="D74" s="102" t="str">
        <f>IF($A74="","",VLOOKUP($A74,'Annex 2 EHV charges'!$A:$O,7,0))</f>
        <v>Earlseat WF</v>
      </c>
      <c r="E74" s="107" t="str">
        <f>IFERROR(IF(VLOOKUP($A74,'Annex 2 EHV charges'!$A:$P,9,FALSE)=0,"",VLOOKUP($A74,'Annex 2 EHV charges'!$A:$P,9,FALSE)),"")</f>
        <v>-</v>
      </c>
      <c r="F74" s="108">
        <f>IFERROR(IF(VLOOKUP($A74,'Annex 2 EHV charges'!$A:$P,10,FALSE)=0,"",VLOOKUP($A74,'Annex 2 EHV charges'!$A:$P,10,FALSE)),"")</f>
        <v>139.30000000000001</v>
      </c>
      <c r="G74" s="109">
        <f>IFERROR(IF(VLOOKUP($A74,'Annex 2 EHV charges'!$A:$P,11,FALSE)=0,"",VLOOKUP($A74,'Annex 2 EHV charges'!$A:$P,11,FALSE)),"")</f>
        <v>1.98</v>
      </c>
      <c r="H74" s="109">
        <f>IFERROR(IF(VLOOKUP($A74,'Annex 2 EHV charges'!$A:$P,12,FALSE)=0,"",VLOOKUP($A74,'Annex 2 EHV charges'!$A:$P,12,FALSE)),"")</f>
        <v>1.98</v>
      </c>
      <c r="I74" s="260" t="str">
        <f>IF('Annex 2 EHV charges'!Q80&lt;=6,"",'Annex 2 EHV charges'!Q80)</f>
        <v/>
      </c>
    </row>
    <row r="75" spans="1:9" ht="12.75" customHeight="1" x14ac:dyDescent="0.2">
      <c r="A75" s="102">
        <f t="array" ref="A75">IFERROR(INDEX('Annex 2 EHV charges'!$A$11:$A$260, MATCH(0, IF(ISBLANK('Annex 2 EHV charges'!$A$11:$A$260),1, COUNTIF(A$4:$A74, 'Annex 2 EHV charges'!$A$11:$A$260)), 0)),"")</f>
        <v>881</v>
      </c>
      <c r="B75" s="102">
        <f>IF($A75="","",VLOOKUP($A75,'Annex 2 EHV charges'!$A:$O,2,0))</f>
        <v>881</v>
      </c>
      <c r="C75" s="103">
        <f>IF($A75="","",VLOOKUP($A75,'Annex 2 EHV charges'!$A:$O,3,0))</f>
        <v>1800060740288</v>
      </c>
      <c r="D75" s="102" t="str">
        <f>IF($A75="","",VLOOKUP($A75,'Annex 2 EHV charges'!$A:$O,7,0))</f>
        <v>Dungavel WF</v>
      </c>
      <c r="E75" s="107" t="str">
        <f>IFERROR(IF(VLOOKUP($A75,'Annex 2 EHV charges'!$A:$P,9,FALSE)=0,"",VLOOKUP($A75,'Annex 2 EHV charges'!$A:$P,9,FALSE)),"")</f>
        <v>-</v>
      </c>
      <c r="F75" s="108">
        <f>IFERROR(IF(VLOOKUP($A75,'Annex 2 EHV charges'!$A:$P,10,FALSE)=0,"",VLOOKUP($A75,'Annex 2 EHV charges'!$A:$P,10,FALSE)),"")</f>
        <v>465.04</v>
      </c>
      <c r="G75" s="109">
        <f>IFERROR(IF(VLOOKUP($A75,'Annex 2 EHV charges'!$A:$P,11,FALSE)=0,"",VLOOKUP($A75,'Annex 2 EHV charges'!$A:$P,11,FALSE)),"")</f>
        <v>0.81</v>
      </c>
      <c r="H75" s="109">
        <f>IFERROR(IF(VLOOKUP($A75,'Annex 2 EHV charges'!$A:$P,12,FALSE)=0,"",VLOOKUP($A75,'Annex 2 EHV charges'!$A:$P,12,FALSE)),"")</f>
        <v>0.81</v>
      </c>
      <c r="I75" s="260" t="str">
        <f>IF('Annex 2 EHV charges'!Q81&lt;=6,"",'Annex 2 EHV charges'!Q81)</f>
        <v/>
      </c>
    </row>
    <row r="76" spans="1:9" ht="12.75" customHeight="1" x14ac:dyDescent="0.2">
      <c r="A76" s="102">
        <f t="array" ref="A76">IFERROR(INDEX('Annex 2 EHV charges'!$A$11:$A$260, MATCH(0, IF(ISBLANK('Annex 2 EHV charges'!$A$11:$A$260),1, COUNTIF(A$4:$A75, 'Annex 2 EHV charges'!$A$11:$A$260)), 0)),"")</f>
        <v>882</v>
      </c>
      <c r="B76" s="102">
        <f>IF($A76="","",VLOOKUP($A76,'Annex 2 EHV charges'!$A:$O,2,0))</f>
        <v>882</v>
      </c>
      <c r="C76" s="103">
        <f>IF($A76="","",VLOOKUP($A76,'Annex 2 EHV charges'!$A:$O,3,0))</f>
        <v>1800060769738</v>
      </c>
      <c r="D76" s="102" t="str">
        <f>IF($A76="","",VLOOKUP($A76,'Annex 2 EHV charges'!$A:$O,7,0))</f>
        <v>Burnhead Bathgate WF</v>
      </c>
      <c r="E76" s="107" t="str">
        <f>IFERROR(IF(VLOOKUP($A76,'Annex 2 EHV charges'!$A:$P,9,FALSE)=0,"",VLOOKUP($A76,'Annex 2 EHV charges'!$A:$P,9,FALSE)),"")</f>
        <v>-</v>
      </c>
      <c r="F76" s="108">
        <f>IFERROR(IF(VLOOKUP($A76,'Annex 2 EHV charges'!$A:$P,10,FALSE)=0,"",VLOOKUP($A76,'Annex 2 EHV charges'!$A:$P,10,FALSE)),"")</f>
        <v>55.7</v>
      </c>
      <c r="G76" s="109">
        <f>IFERROR(IF(VLOOKUP($A76,'Annex 2 EHV charges'!$A:$P,11,FALSE)=0,"",VLOOKUP($A76,'Annex 2 EHV charges'!$A:$P,11,FALSE)),"")</f>
        <v>1.1399999999999999</v>
      </c>
      <c r="H76" s="109">
        <f>IFERROR(IF(VLOOKUP($A76,'Annex 2 EHV charges'!$A:$P,12,FALSE)=0,"",VLOOKUP($A76,'Annex 2 EHV charges'!$A:$P,12,FALSE)),"")</f>
        <v>1.1399999999999999</v>
      </c>
      <c r="I76" s="260" t="str">
        <f>IF('Annex 2 EHV charges'!Q82&lt;=6,"",'Annex 2 EHV charges'!Q82)</f>
        <v/>
      </c>
    </row>
    <row r="77" spans="1:9" ht="12.75" customHeight="1" x14ac:dyDescent="0.2">
      <c r="A77" s="102">
        <f t="array" ref="A77">IFERROR(INDEX('Annex 2 EHV charges'!$A$11:$A$260, MATCH(0, IF(ISBLANK('Annex 2 EHV charges'!$A$11:$A$260),1, COUNTIF(A$4:$A76, 'Annex 2 EHV charges'!$A$11:$A$260)), 0)),"")</f>
        <v>883</v>
      </c>
      <c r="B77" s="102">
        <f>IF($A77="","",VLOOKUP($A77,'Annex 2 EHV charges'!$A:$O,2,0))</f>
        <v>883</v>
      </c>
      <c r="C77" s="103">
        <f>IF($A77="","",VLOOKUP($A77,'Annex 2 EHV charges'!$A:$O,3,0))</f>
        <v>1800053647742</v>
      </c>
      <c r="D77" s="102" t="str">
        <f>IF($A77="","",VLOOKUP($A77,'Annex 2 EHV charges'!$A:$O,7,0))</f>
        <v>Shanks &amp; McEwan 6</v>
      </c>
      <c r="E77" s="107" t="str">
        <f>IFERROR(IF(VLOOKUP($A77,'Annex 2 EHV charges'!$A:$P,9,FALSE)=0,"",VLOOKUP($A77,'Annex 2 EHV charges'!$A:$P,9,FALSE)),"")</f>
        <v>-</v>
      </c>
      <c r="F77" s="108">
        <f>IFERROR(IF(VLOOKUP($A77,'Annex 2 EHV charges'!$A:$P,10,FALSE)=0,"",VLOOKUP($A77,'Annex 2 EHV charges'!$A:$P,10,FALSE)),"")</f>
        <v>65.63</v>
      </c>
      <c r="G77" s="109">
        <f>IFERROR(IF(VLOOKUP($A77,'Annex 2 EHV charges'!$A:$P,11,FALSE)=0,"",VLOOKUP($A77,'Annex 2 EHV charges'!$A:$P,11,FALSE)),"")</f>
        <v>0.99</v>
      </c>
      <c r="H77" s="109">
        <f>IFERROR(IF(VLOOKUP($A77,'Annex 2 EHV charges'!$A:$P,12,FALSE)=0,"",VLOOKUP($A77,'Annex 2 EHV charges'!$A:$P,12,FALSE)),"")</f>
        <v>0.99</v>
      </c>
      <c r="I77" s="260" t="str">
        <f>IF('Annex 2 EHV charges'!Q83&lt;=6,"",'Annex 2 EHV charges'!Q83)</f>
        <v/>
      </c>
    </row>
    <row r="78" spans="1:9" ht="12.75" customHeight="1" x14ac:dyDescent="0.2">
      <c r="A78" s="102">
        <f t="array" ref="A78">IFERROR(INDEX('Annex 2 EHV charges'!$A$11:$A$260, MATCH(0, IF(ISBLANK('Annex 2 EHV charges'!$A$11:$A$260),1, COUNTIF(A$4:$A77, 'Annex 2 EHV charges'!$A$11:$A$260)), 0)),"")</f>
        <v>884</v>
      </c>
      <c r="B78" s="102">
        <f>IF($A78="","",VLOOKUP($A78,'Annex 2 EHV charges'!$A:$O,2,0))</f>
        <v>884</v>
      </c>
      <c r="C78" s="103">
        <f>IF($A78="","",VLOOKUP($A78,'Annex 2 EHV charges'!$A:$O,3,0))</f>
        <v>1800060683693</v>
      </c>
      <c r="D78" s="102" t="str">
        <f>IF($A78="","",VLOOKUP($A78,'Annex 2 EHV charges'!$A:$O,7,0))</f>
        <v>Ardoch &amp; Over Enoch WF</v>
      </c>
      <c r="E78" s="107" t="str">
        <f>IFERROR(IF(VLOOKUP($A78,'Annex 2 EHV charges'!$A:$P,9,FALSE)=0,"",VLOOKUP($A78,'Annex 2 EHV charges'!$A:$P,9,FALSE)),"")</f>
        <v>-</v>
      </c>
      <c r="F78" s="108">
        <f>IFERROR(IF(VLOOKUP($A78,'Annex 2 EHV charges'!$A:$P,10,FALSE)=0,"",VLOOKUP($A78,'Annex 2 EHV charges'!$A:$P,10,FALSE)),"")</f>
        <v>506.97</v>
      </c>
      <c r="G78" s="109">
        <f>IFERROR(IF(VLOOKUP($A78,'Annex 2 EHV charges'!$A:$P,11,FALSE)=0,"",VLOOKUP($A78,'Annex 2 EHV charges'!$A:$P,11,FALSE)),"")</f>
        <v>0.8</v>
      </c>
      <c r="H78" s="109">
        <f>IFERROR(IF(VLOOKUP($A78,'Annex 2 EHV charges'!$A:$P,12,FALSE)=0,"",VLOOKUP($A78,'Annex 2 EHV charges'!$A:$P,12,FALSE)),"")</f>
        <v>0.8</v>
      </c>
      <c r="I78" s="260" t="str">
        <f>IF('Annex 2 EHV charges'!Q84&lt;=6,"",'Annex 2 EHV charges'!Q84)</f>
        <v/>
      </c>
    </row>
    <row r="79" spans="1:9" ht="12.75" customHeight="1" x14ac:dyDescent="0.2">
      <c r="A79" s="102">
        <f t="array" ref="A79">IFERROR(INDEX('Annex 2 EHV charges'!$A$11:$A$260, MATCH(0, IF(ISBLANK('Annex 2 EHV charges'!$A$11:$A$260),1, COUNTIF(A$4:$A78, 'Annex 2 EHV charges'!$A$11:$A$260)), 0)),"")</f>
        <v>888</v>
      </c>
      <c r="B79" s="102">
        <f>IF($A79="","",VLOOKUP($A79,'Annex 2 EHV charges'!$A:$O,2,0))</f>
        <v>888</v>
      </c>
      <c r="C79" s="103">
        <f>IF($A79="","",VLOOKUP($A79,'Annex 2 EHV charges'!$A:$O,3,0))</f>
        <v>1800060817230</v>
      </c>
      <c r="D79" s="102" t="str">
        <f>IF($A79="","",VLOOKUP($A79,'Annex 2 EHV charges'!$A:$O,7,0))</f>
        <v>Glenchamber</v>
      </c>
      <c r="E79" s="107" t="str">
        <f>IFERROR(IF(VLOOKUP($A79,'Annex 2 EHV charges'!$A:$P,9,FALSE)=0,"",VLOOKUP($A79,'Annex 2 EHV charges'!$A:$P,9,FALSE)),"")</f>
        <v>-</v>
      </c>
      <c r="F79" s="108">
        <f>IFERROR(IF(VLOOKUP($A79,'Annex 2 EHV charges'!$A:$P,10,FALSE)=0,"",VLOOKUP($A79,'Annex 2 EHV charges'!$A:$P,10,FALSE)),"")</f>
        <v>98.04</v>
      </c>
      <c r="G79" s="109">
        <f>IFERROR(IF(VLOOKUP($A79,'Annex 2 EHV charges'!$A:$P,11,FALSE)=0,"",VLOOKUP($A79,'Annex 2 EHV charges'!$A:$P,11,FALSE)),"")</f>
        <v>1.03</v>
      </c>
      <c r="H79" s="109">
        <f>IFERROR(IF(VLOOKUP($A79,'Annex 2 EHV charges'!$A:$P,12,FALSE)=0,"",VLOOKUP($A79,'Annex 2 EHV charges'!$A:$P,12,FALSE)),"")</f>
        <v>1.03</v>
      </c>
      <c r="I79" s="260" t="str">
        <f>IF('Annex 2 EHV charges'!Q85&lt;=6,"",'Annex 2 EHV charges'!Q85)</f>
        <v/>
      </c>
    </row>
    <row r="80" spans="1:9" ht="12.75" customHeight="1" x14ac:dyDescent="0.2">
      <c r="A80" s="102">
        <f t="array" ref="A80">IFERROR(INDEX('Annex 2 EHV charges'!$A$11:$A$260, MATCH(0, IF(ISBLANK('Annex 2 EHV charges'!$A$11:$A$260),1, COUNTIF(A$4:$A79, 'Annex 2 EHV charges'!$A$11:$A$260)), 0)),"")</f>
        <v>889</v>
      </c>
      <c r="B80" s="102">
        <f>IF($A80="","",VLOOKUP($A80,'Annex 2 EHV charges'!$A:$O,2,0))</f>
        <v>889</v>
      </c>
      <c r="C80" s="103">
        <f>IF($A80="","",VLOOKUP($A80,'Annex 2 EHV charges'!$A:$O,3,0))</f>
        <v>1800060819273</v>
      </c>
      <c r="D80" s="102" t="str">
        <f>IF($A80="","",VLOOKUP($A80,'Annex 2 EHV charges'!$A:$O,7,0))</f>
        <v>Penmansheill</v>
      </c>
      <c r="E80" s="107" t="str">
        <f>IFERROR(IF(VLOOKUP($A80,'Annex 2 EHV charges'!$A:$P,9,FALSE)=0,"",VLOOKUP($A80,'Annex 2 EHV charges'!$A:$P,9,FALSE)),"")</f>
        <v>-</v>
      </c>
      <c r="F80" s="108">
        <f>IFERROR(IF(VLOOKUP($A80,'Annex 2 EHV charges'!$A:$P,10,FALSE)=0,"",VLOOKUP($A80,'Annex 2 EHV charges'!$A:$P,10,FALSE)),"")</f>
        <v>208.6</v>
      </c>
      <c r="G80" s="109">
        <f>IFERROR(IF(VLOOKUP($A80,'Annex 2 EHV charges'!$A:$P,11,FALSE)=0,"",VLOOKUP($A80,'Annex 2 EHV charges'!$A:$P,11,FALSE)),"")</f>
        <v>0.91</v>
      </c>
      <c r="H80" s="109">
        <f>IFERROR(IF(VLOOKUP($A80,'Annex 2 EHV charges'!$A:$P,12,FALSE)=0,"",VLOOKUP($A80,'Annex 2 EHV charges'!$A:$P,12,FALSE)),"")</f>
        <v>0.91</v>
      </c>
      <c r="I80" s="260" t="str">
        <f>IF('Annex 2 EHV charges'!Q86&lt;=6,"",'Annex 2 EHV charges'!Q86)</f>
        <v/>
      </c>
    </row>
    <row r="81" spans="1:9" ht="12.75" customHeight="1" x14ac:dyDescent="0.2">
      <c r="A81" s="102">
        <f t="array" ref="A81">IFERROR(INDEX('Annex 2 EHV charges'!$A$11:$A$260, MATCH(0, IF(ISBLANK('Annex 2 EHV charges'!$A$11:$A$260),1, COUNTIF(A$4:$A80, 'Annex 2 EHV charges'!$A$11:$A$260)), 0)),"")</f>
        <v>891</v>
      </c>
      <c r="B81" s="102">
        <f>IF($A81="","",VLOOKUP($A81,'Annex 2 EHV charges'!$A:$O,2,0))</f>
        <v>891</v>
      </c>
      <c r="C81" s="103">
        <f>IF($A81="","",VLOOKUP($A81,'Annex 2 EHV charges'!$A:$O,3,0))</f>
        <v>1800060863723</v>
      </c>
      <c r="D81" s="102" t="str">
        <f>IF($A81="","",VLOOKUP($A81,'Annex 2 EHV charges'!$A:$O,7,0))</f>
        <v>Tormywheel</v>
      </c>
      <c r="E81" s="107" t="str">
        <f>IFERROR(IF(VLOOKUP($A81,'Annex 2 EHV charges'!$A:$P,9,FALSE)=0,"",VLOOKUP($A81,'Annex 2 EHV charges'!$A:$P,9,FALSE)),"")</f>
        <v>-</v>
      </c>
      <c r="F81" s="108">
        <f>IFERROR(IF(VLOOKUP($A81,'Annex 2 EHV charges'!$A:$P,10,FALSE)=0,"",VLOOKUP($A81,'Annex 2 EHV charges'!$A:$P,10,FALSE)),"")</f>
        <v>51.21</v>
      </c>
      <c r="G81" s="109">
        <f>IFERROR(IF(VLOOKUP($A81,'Annex 2 EHV charges'!$A:$P,11,FALSE)=0,"",VLOOKUP($A81,'Annex 2 EHV charges'!$A:$P,11,FALSE)),"")</f>
        <v>1.06</v>
      </c>
      <c r="H81" s="109">
        <f>IFERROR(IF(VLOOKUP($A81,'Annex 2 EHV charges'!$A:$P,12,FALSE)=0,"",VLOOKUP($A81,'Annex 2 EHV charges'!$A:$P,12,FALSE)),"")</f>
        <v>1.06</v>
      </c>
      <c r="I81" s="260" t="str">
        <f>IF('Annex 2 EHV charges'!Q87&lt;=6,"",'Annex 2 EHV charges'!Q87)</f>
        <v/>
      </c>
    </row>
    <row r="82" spans="1:9" ht="12.75" customHeight="1" x14ac:dyDescent="0.2">
      <c r="A82" s="102">
        <f t="array" ref="A82">IFERROR(INDEX('Annex 2 EHV charges'!$A$11:$A$260, MATCH(0, IF(ISBLANK('Annex 2 EHV charges'!$A$11:$A$260),1, COUNTIF(A$4:$A81, 'Annex 2 EHV charges'!$A$11:$A$260)), 0)),"")</f>
        <v>892</v>
      </c>
      <c r="B82" s="102">
        <f>IF($A82="","",VLOOKUP($A82,'Annex 2 EHV charges'!$A:$O,2,0))</f>
        <v>892</v>
      </c>
      <c r="C82" s="103">
        <f>IF($A82="","",VLOOKUP($A82,'Annex 2 EHV charges'!$A:$O,3,0))</f>
        <v>1800060872755</v>
      </c>
      <c r="D82" s="102" t="str">
        <f>IF($A82="","",VLOOKUP($A82,'Annex 2 EHV charges'!$A:$O,7,0))</f>
        <v>Quixwood Wind Farm</v>
      </c>
      <c r="E82" s="107" t="str">
        <f>IFERROR(IF(VLOOKUP($A82,'Annex 2 EHV charges'!$A:$P,9,FALSE)=0,"",VLOOKUP($A82,'Annex 2 EHV charges'!$A:$P,9,FALSE)),"")</f>
        <v>-</v>
      </c>
      <c r="F82" s="108">
        <f>IFERROR(IF(VLOOKUP($A82,'Annex 2 EHV charges'!$A:$P,10,FALSE)=0,"",VLOOKUP($A82,'Annex 2 EHV charges'!$A:$P,10,FALSE)),"")</f>
        <v>263.39</v>
      </c>
      <c r="G82" s="109">
        <f>IFERROR(IF(VLOOKUP($A82,'Annex 2 EHV charges'!$A:$P,11,FALSE)=0,"",VLOOKUP($A82,'Annex 2 EHV charges'!$A:$P,11,FALSE)),"")</f>
        <v>0.83</v>
      </c>
      <c r="H82" s="109">
        <f>IFERROR(IF(VLOOKUP($A82,'Annex 2 EHV charges'!$A:$P,12,FALSE)=0,"",VLOOKUP($A82,'Annex 2 EHV charges'!$A:$P,12,FALSE)),"")</f>
        <v>0.83</v>
      </c>
      <c r="I82" s="260" t="str">
        <f>IF('Annex 2 EHV charges'!Q88&lt;=6,"",'Annex 2 EHV charges'!Q88)</f>
        <v/>
      </c>
    </row>
    <row r="83" spans="1:9" ht="12.75" customHeight="1" x14ac:dyDescent="0.2">
      <c r="A83" s="102" t="str">
        <f t="array" ref="A83">IFERROR(INDEX('Annex 2 EHV charges'!$A$11:$A$260, MATCH(0, IF(ISBLANK('Annex 2 EHV charges'!$A$11:$A$260),1, COUNTIF(A$4:$A82, 'Annex 2 EHV charges'!$A$11:$A$260)), 0)),"")</f>
        <v>MSID 8083</v>
      </c>
      <c r="B83" s="102" t="str">
        <f>IF($A83="","",VLOOKUP($A83,'Annex 2 EHV charges'!$A:$O,2,0))</f>
        <v>MSID 8083</v>
      </c>
      <c r="C83" s="103" t="str">
        <f>IF($A83="","",VLOOKUP($A83,'Annex 2 EHV charges'!$A:$O,3,0))</f>
        <v>MSID 8083</v>
      </c>
      <c r="D83" s="102" t="str">
        <f>IF($A83="","",VLOOKUP($A83,'Annex 2 EHV charges'!$A:$O,7,0))</f>
        <v>Dumbarton</v>
      </c>
      <c r="E83" s="107" t="str">
        <f>IFERROR(IF(VLOOKUP($A83,'Annex 2 EHV charges'!$A:$P,9,FALSE)=0,"",VLOOKUP($A83,'Annex 2 EHV charges'!$A:$P,9,FALSE)),"")</f>
        <v>-</v>
      </c>
      <c r="F83" s="108">
        <f>IFERROR(IF(VLOOKUP($A83,'Annex 2 EHV charges'!$A:$P,10,FALSE)=0,"",VLOOKUP($A83,'Annex 2 EHV charges'!$A:$P,10,FALSE)),"")</f>
        <v>11352.06</v>
      </c>
      <c r="G83" s="109">
        <f>IFERROR(IF(VLOOKUP($A83,'Annex 2 EHV charges'!$A:$P,11,FALSE)=0,"",VLOOKUP($A83,'Annex 2 EHV charges'!$A:$P,11,FALSE)),"")</f>
        <v>0.81</v>
      </c>
      <c r="H83" s="109">
        <f>IFERROR(IF(VLOOKUP($A83,'Annex 2 EHV charges'!$A:$P,12,FALSE)=0,"",VLOOKUP($A83,'Annex 2 EHV charges'!$A:$P,12,FALSE)),"")</f>
        <v>0.81</v>
      </c>
      <c r="I83" s="260" t="str">
        <f>IF('Annex 2 EHV charges'!Q89&lt;=6,"",'Annex 2 EHV charges'!Q89)</f>
        <v/>
      </c>
    </row>
    <row r="84" spans="1:9" ht="12.75" customHeight="1" x14ac:dyDescent="0.2">
      <c r="A84" s="102" t="str">
        <f t="array" ref="A84">IFERROR(INDEX('Annex 2 EHV charges'!$A$11:$A$260, MATCH(0, IF(ISBLANK('Annex 2 EHV charges'!$A$11:$A$260),1, COUNTIF(A$4:$A83, 'Annex 2 EHV charges'!$A$11:$A$260)), 0)),"")</f>
        <v>MSID 8085</v>
      </c>
      <c r="B84" s="102" t="str">
        <f>IF($A84="","",VLOOKUP($A84,'Annex 2 EHV charges'!$A:$O,2,0))</f>
        <v>MSID 8085</v>
      </c>
      <c r="C84" s="103" t="str">
        <f>IF($A84="","",VLOOKUP($A84,'Annex 2 EHV charges'!$A:$O,3,0))</f>
        <v>MSID 8085</v>
      </c>
      <c r="D84" s="102" t="str">
        <f>IF($A84="","",VLOOKUP($A84,'Annex 2 EHV charges'!$A:$O,7,0))</f>
        <v>Stirling Road</v>
      </c>
      <c r="E84" s="107" t="str">
        <f>IFERROR(IF(VLOOKUP($A84,'Annex 2 EHV charges'!$A:$P,9,FALSE)=0,"",VLOOKUP($A84,'Annex 2 EHV charges'!$A:$P,9,FALSE)),"")</f>
        <v>-</v>
      </c>
      <c r="F84" s="108">
        <f>IFERROR(IF(VLOOKUP($A84,'Annex 2 EHV charges'!$A:$P,10,FALSE)=0,"",VLOOKUP($A84,'Annex 2 EHV charges'!$A:$P,10,FALSE)),"")</f>
        <v>11352.06</v>
      </c>
      <c r="G84" s="109">
        <f>IFERROR(IF(VLOOKUP($A84,'Annex 2 EHV charges'!$A:$P,11,FALSE)=0,"",VLOOKUP($A84,'Annex 2 EHV charges'!$A:$P,11,FALSE)),"")</f>
        <v>0.85</v>
      </c>
      <c r="H84" s="109">
        <f>IFERROR(IF(VLOOKUP($A84,'Annex 2 EHV charges'!$A:$P,12,FALSE)=0,"",VLOOKUP($A84,'Annex 2 EHV charges'!$A:$P,12,FALSE)),"")</f>
        <v>0.85</v>
      </c>
      <c r="I84" s="260" t="str">
        <f>IF('Annex 2 EHV charges'!Q90&lt;=6,"",'Annex 2 EHV charges'!Q90)</f>
        <v/>
      </c>
    </row>
    <row r="85" spans="1:9" ht="12.75" customHeight="1" x14ac:dyDescent="0.2">
      <c r="A85" s="102" t="str">
        <f t="array" ref="A85">IFERROR(INDEX('Annex 2 EHV charges'!$A$11:$A$260, MATCH(0, IF(ISBLANK('Annex 2 EHV charges'!$A$11:$A$260),1, COUNTIF(A$4:$A84, 'Annex 2 EHV charges'!$A$11:$A$260)), 0)),"")</f>
        <v>MSID 8334</v>
      </c>
      <c r="B85" s="102" t="str">
        <f>IF($A85="","",VLOOKUP($A85,'Annex 2 EHV charges'!$A:$O,2,0))</f>
        <v>MSID 8334</v>
      </c>
      <c r="C85" s="103" t="str">
        <f>IF($A85="","",VLOOKUP($A85,'Annex 2 EHV charges'!$A:$O,3,0))</f>
        <v>MSID 8334</v>
      </c>
      <c r="D85" s="102" t="str">
        <f>IF($A85="","",VLOOKUP($A85,'Annex 2 EHV charges'!$A:$O,7,0))</f>
        <v>Markinch</v>
      </c>
      <c r="E85" s="107" t="str">
        <f>IFERROR(IF(VLOOKUP($A85,'Annex 2 EHV charges'!$A:$P,9,FALSE)=0,"",VLOOKUP($A85,'Annex 2 EHV charges'!$A:$P,9,FALSE)),"")</f>
        <v>-</v>
      </c>
      <c r="F85" s="108">
        <f>IFERROR(IF(VLOOKUP($A85,'Annex 2 EHV charges'!$A:$P,10,FALSE)=0,"",VLOOKUP($A85,'Annex 2 EHV charges'!$A:$P,10,FALSE)),"")</f>
        <v>3291.07</v>
      </c>
      <c r="G85" s="109">
        <f>IFERROR(IF(VLOOKUP($A85,'Annex 2 EHV charges'!$A:$P,11,FALSE)=0,"",VLOOKUP($A85,'Annex 2 EHV charges'!$A:$P,11,FALSE)),"")</f>
        <v>0.85</v>
      </c>
      <c r="H85" s="109">
        <f>IFERROR(IF(VLOOKUP($A85,'Annex 2 EHV charges'!$A:$P,12,FALSE)=0,"",VLOOKUP($A85,'Annex 2 EHV charges'!$A:$P,12,FALSE)),"")</f>
        <v>0.85</v>
      </c>
      <c r="I85" s="260" t="str">
        <f>IF('Annex 2 EHV charges'!Q91&lt;=6,"",'Annex 2 EHV charges'!Q91)</f>
        <v/>
      </c>
    </row>
    <row r="86" spans="1:9" ht="12.75" customHeight="1" x14ac:dyDescent="0.2">
      <c r="A86" s="102" t="str">
        <f t="array" ref="A86">IFERROR(INDEX('Annex 2 EHV charges'!$A$11:$A$260, MATCH(0, IF(ISBLANK('Annex 2 EHV charges'!$A$11:$A$260),1, COUNTIF(A$4:$A85, 'Annex 2 EHV charges'!$A$11:$A$260)), 0)),"")</f>
        <v>MSID 8339</v>
      </c>
      <c r="B86" s="102" t="str">
        <f>IF($A86="","",VLOOKUP($A86,'Annex 2 EHV charges'!$A:$O,2,0))</f>
        <v>MSID 8339</v>
      </c>
      <c r="C86" s="103" t="str">
        <f>IF($A86="","",VLOOKUP($A86,'Annex 2 EHV charges'!$A:$O,3,0))</f>
        <v>MSID 8339</v>
      </c>
      <c r="D86" s="102" t="str">
        <f>IF($A86="","",VLOOKUP($A86,'Annex 2 EHV charges'!$A:$O,7,0))</f>
        <v>Harehill Extension</v>
      </c>
      <c r="E86" s="107" t="str">
        <f>IFERROR(IF(VLOOKUP($A86,'Annex 2 EHV charges'!$A:$P,9,FALSE)=0,"",VLOOKUP($A86,'Annex 2 EHV charges'!$A:$P,9,FALSE)),"")</f>
        <v>-</v>
      </c>
      <c r="F86" s="108">
        <f>IFERROR(IF(VLOOKUP($A86,'Annex 2 EHV charges'!$A:$P,10,FALSE)=0,"",VLOOKUP($A86,'Annex 2 EHV charges'!$A:$P,10,FALSE)),"")</f>
        <v>210.34</v>
      </c>
      <c r="G86" s="109">
        <f>IFERROR(IF(VLOOKUP($A86,'Annex 2 EHV charges'!$A:$P,11,FALSE)=0,"",VLOOKUP($A86,'Annex 2 EHV charges'!$A:$P,11,FALSE)),"")</f>
        <v>1.43</v>
      </c>
      <c r="H86" s="109">
        <f>IFERROR(IF(VLOOKUP($A86,'Annex 2 EHV charges'!$A:$P,12,FALSE)=0,"",VLOOKUP($A86,'Annex 2 EHV charges'!$A:$P,12,FALSE)),"")</f>
        <v>1.43</v>
      </c>
      <c r="I86" s="260" t="str">
        <f>IF('Annex 2 EHV charges'!Q92&lt;=6,"",'Annex 2 EHV charges'!Q92)</f>
        <v/>
      </c>
    </row>
    <row r="87" spans="1:9" ht="12.75" customHeight="1" x14ac:dyDescent="0.2">
      <c r="A87" s="102">
        <f t="array" ref="A87">IFERROR(INDEX('Annex 2 EHV charges'!$A$11:$A$260, MATCH(0, IF(ISBLANK('Annex 2 EHV charges'!$A$11:$A$260),1, COUNTIF(A$4:$A86, 'Annex 2 EHV charges'!$A$11:$A$260)), 0)),"")</f>
        <v>847</v>
      </c>
      <c r="B87" s="102">
        <f>IF($A87="","",VLOOKUP($A87,'Annex 2 EHV charges'!$A:$O,2,0))</f>
        <v>847</v>
      </c>
      <c r="C87" s="103">
        <f>IF($A87="","",VLOOKUP($A87,'Annex 2 EHV charges'!$A:$O,3,0))</f>
        <v>1800060931899</v>
      </c>
      <c r="D87" s="102" t="str">
        <f>IF($A87="","",VLOOKUP($A87,'Annex 2 EHV charges'!$A:$O,7,0))</f>
        <v>Aries</v>
      </c>
      <c r="E87" s="107" t="str">
        <f>IFERROR(IF(VLOOKUP($A87,'Annex 2 EHV charges'!$A:$P,9,FALSE)=0,"",VLOOKUP($A87,'Annex 2 EHV charges'!$A:$P,9,FALSE)),"")</f>
        <v>-</v>
      </c>
      <c r="F87" s="108">
        <f>IFERROR(IF(VLOOKUP($A87,'Annex 2 EHV charges'!$A:$P,10,FALSE)=0,"",VLOOKUP($A87,'Annex 2 EHV charges'!$A:$P,10,FALSE)),"")</f>
        <v>111.36</v>
      </c>
      <c r="G87" s="109">
        <f>IFERROR(IF(VLOOKUP($A87,'Annex 2 EHV charges'!$A:$P,11,FALSE)=0,"",VLOOKUP($A87,'Annex 2 EHV charges'!$A:$P,11,FALSE)),"")</f>
        <v>0.95</v>
      </c>
      <c r="H87" s="109">
        <f>IFERROR(IF(VLOOKUP($A87,'Annex 2 EHV charges'!$A:$P,12,FALSE)=0,"",VLOOKUP($A87,'Annex 2 EHV charges'!$A:$P,12,FALSE)),"")</f>
        <v>0.95</v>
      </c>
      <c r="I87" s="260" t="str">
        <f>IF('Annex 2 EHV charges'!Q93&lt;=6,"",'Annex 2 EHV charges'!Q93)</f>
        <v/>
      </c>
    </row>
    <row r="88" spans="1:9" ht="12.75" customHeight="1" x14ac:dyDescent="0.2">
      <c r="A88" s="102" t="str">
        <f t="array" ref="A88">IFERROR(INDEX('Annex 2 EHV charges'!$A$11:$A$260, MATCH(0, IF(ISBLANK('Annex 2 EHV charges'!$A$11:$A$260),1, COUNTIF(A$4:$A87, 'Annex 2 EHV charges'!$A$11:$A$260)), 0)),"")</f>
        <v>MSID 8341</v>
      </c>
      <c r="B88" s="102" t="str">
        <f>IF($A88="","",VLOOKUP($A88,'Annex 2 EHV charges'!$A:$O,2,0))</f>
        <v>MSID 8341</v>
      </c>
      <c r="C88" s="103" t="str">
        <f>IF($A88="","",VLOOKUP($A88,'Annex 2 EHV charges'!$A:$O,3,0))</f>
        <v>MSID 8341</v>
      </c>
      <c r="D88" s="102" t="str">
        <f>IF($A88="","",VLOOKUP($A88,'Annex 2 EHV charges'!$A:$O,7,0))</f>
        <v>Andershaw WF</v>
      </c>
      <c r="E88" s="107" t="str">
        <f>IFERROR(IF(VLOOKUP($A88,'Annex 2 EHV charges'!$A:$P,9,FALSE)=0,"",VLOOKUP($A88,'Annex 2 EHV charges'!$A:$P,9,FALSE)),"")</f>
        <v>-</v>
      </c>
      <c r="F88" s="108">
        <f>IFERROR(IF(VLOOKUP($A88,'Annex 2 EHV charges'!$A:$P,10,FALSE)=0,"",VLOOKUP($A88,'Annex 2 EHV charges'!$A:$P,10,FALSE)),"")</f>
        <v>168.63</v>
      </c>
      <c r="G88" s="109">
        <f>IFERROR(IF(VLOOKUP($A88,'Annex 2 EHV charges'!$A:$P,11,FALSE)=0,"",VLOOKUP($A88,'Annex 2 EHV charges'!$A:$P,11,FALSE)),"")</f>
        <v>1.31</v>
      </c>
      <c r="H88" s="109">
        <f>IFERROR(IF(VLOOKUP($A88,'Annex 2 EHV charges'!$A:$P,12,FALSE)=0,"",VLOOKUP($A88,'Annex 2 EHV charges'!$A:$P,12,FALSE)),"")</f>
        <v>1.31</v>
      </c>
      <c r="I88" s="260" t="str">
        <f>IF('Annex 2 EHV charges'!Q94&lt;=6,"",'Annex 2 EHV charges'!Q94)</f>
        <v/>
      </c>
    </row>
    <row r="89" spans="1:9" ht="12.75" customHeight="1" x14ac:dyDescent="0.2">
      <c r="A89" s="102" t="str">
        <f t="array" ref="A89">IFERROR(INDEX('Annex 2 EHV charges'!$A$11:$A$260, MATCH(0, IF(ISBLANK('Annex 2 EHV charges'!$A$11:$A$260),1, COUNTIF(A$4:$A88, 'Annex 2 EHV charges'!$A$11:$A$260)), 0)),"")</f>
        <v>MSID 8347</v>
      </c>
      <c r="B89" s="102" t="str">
        <f>IF($A89="","",VLOOKUP($A89,'Annex 2 EHV charges'!$A:$O,2,0))</f>
        <v>MSID 8347</v>
      </c>
      <c r="C89" s="103" t="str">
        <f>IF($A89="","",VLOOKUP($A89,'Annex 2 EHV charges'!$A:$O,3,0))</f>
        <v>MSID 8347</v>
      </c>
      <c r="D89" s="102" t="str">
        <f>IF($A89="","",VLOOKUP($A89,'Annex 2 EHV charges'!$A:$O,7,0))</f>
        <v>Assel Valley</v>
      </c>
      <c r="E89" s="107" t="str">
        <f>IFERROR(IF(VLOOKUP($A89,'Annex 2 EHV charges'!$A:$P,9,FALSE)=0,"",VLOOKUP($A89,'Annex 2 EHV charges'!$A:$P,9,FALSE)),"")</f>
        <v>-</v>
      </c>
      <c r="F89" s="108">
        <f>IFERROR(IF(VLOOKUP($A89,'Annex 2 EHV charges'!$A:$P,10,FALSE)=0,"",VLOOKUP($A89,'Annex 2 EHV charges'!$A:$P,10,FALSE)),"")</f>
        <v>1765.93</v>
      </c>
      <c r="G89" s="109">
        <f>IFERROR(IF(VLOOKUP($A89,'Annex 2 EHV charges'!$A:$P,11,FALSE)=0,"",VLOOKUP($A89,'Annex 2 EHV charges'!$A:$P,11,FALSE)),"")</f>
        <v>0.78</v>
      </c>
      <c r="H89" s="109">
        <f>IFERROR(IF(VLOOKUP($A89,'Annex 2 EHV charges'!$A:$P,12,FALSE)=0,"",VLOOKUP($A89,'Annex 2 EHV charges'!$A:$P,12,FALSE)),"")</f>
        <v>0.78</v>
      </c>
      <c r="I89" s="260" t="str">
        <f>IF('Annex 2 EHV charges'!Q95&lt;=6,"",'Annex 2 EHV charges'!Q95)</f>
        <v/>
      </c>
    </row>
    <row r="90" spans="1:9" ht="12.75" customHeight="1" x14ac:dyDescent="0.2">
      <c r="A90" s="102" t="str">
        <f t="array" ref="A90">IFERROR(INDEX('Annex 2 EHV charges'!$A$11:$A$260, MATCH(0, IF(ISBLANK('Annex 2 EHV charges'!$A$11:$A$260),1, COUNTIF(A$4:$A89, 'Annex 2 EHV charges'!$A$11:$A$260)), 0)),"")</f>
        <v>MSID 8348</v>
      </c>
      <c r="B90" s="102" t="str">
        <f>IF($A90="","",VLOOKUP($A90,'Annex 2 EHV charges'!$A:$O,2,0))</f>
        <v>MSID 8348</v>
      </c>
      <c r="C90" s="103" t="str">
        <f>IF($A90="","",VLOOKUP($A90,'Annex 2 EHV charges'!$A:$O,3,0))</f>
        <v>MSID 8348</v>
      </c>
      <c r="D90" s="102" t="str">
        <f>IF($A90="","",VLOOKUP($A90,'Annex 2 EHV charges'!$A:$O,7,0))</f>
        <v>Auchrobert</v>
      </c>
      <c r="E90" s="107" t="str">
        <f>IFERROR(IF(VLOOKUP($A90,'Annex 2 EHV charges'!$A:$P,9,FALSE)=0,"",VLOOKUP($A90,'Annex 2 EHV charges'!$A:$P,9,FALSE)),"")</f>
        <v>-</v>
      </c>
      <c r="F90" s="108">
        <f>IFERROR(IF(VLOOKUP($A90,'Annex 2 EHV charges'!$A:$P,10,FALSE)=0,"",VLOOKUP($A90,'Annex 2 EHV charges'!$A:$P,10,FALSE)),"")</f>
        <v>285.14999999999998</v>
      </c>
      <c r="G90" s="109">
        <f>IFERROR(IF(VLOOKUP($A90,'Annex 2 EHV charges'!$A:$P,11,FALSE)=0,"",VLOOKUP($A90,'Annex 2 EHV charges'!$A:$P,11,FALSE)),"")</f>
        <v>0.83</v>
      </c>
      <c r="H90" s="109">
        <f>IFERROR(IF(VLOOKUP($A90,'Annex 2 EHV charges'!$A:$P,12,FALSE)=0,"",VLOOKUP($A90,'Annex 2 EHV charges'!$A:$P,12,FALSE)),"")</f>
        <v>0.83</v>
      </c>
      <c r="I90" s="260" t="str">
        <f>IF('Annex 2 EHV charges'!Q96&lt;=6,"",'Annex 2 EHV charges'!Q96)</f>
        <v/>
      </c>
    </row>
    <row r="91" spans="1:9" ht="12.75" customHeight="1" x14ac:dyDescent="0.2">
      <c r="A91" s="102" t="str">
        <f t="array" ref="A91">IFERROR(INDEX('Annex 2 EHV charges'!$A$11:$A$260, MATCH(0, IF(ISBLANK('Annex 2 EHV charges'!$A$11:$A$260),1, COUNTIF(A$4:$A90, 'Annex 2 EHV charges'!$A$11:$A$260)), 0)),"")</f>
        <v>MSID 8349</v>
      </c>
      <c r="B91" s="102" t="str">
        <f>IF($A91="","",VLOOKUP($A91,'Annex 2 EHV charges'!$A:$O,2,0))</f>
        <v>MSID 8349</v>
      </c>
      <c r="C91" s="103" t="str">
        <f>IF($A91="","",VLOOKUP($A91,'Annex 2 EHV charges'!$A:$O,3,0))</f>
        <v>MSID 8349</v>
      </c>
      <c r="D91" s="102" t="str">
        <f>IF($A91="","",VLOOKUP($A91,'Annex 2 EHV charges'!$A:$O,7,0))</f>
        <v>Harburnhead</v>
      </c>
      <c r="E91" s="107" t="str">
        <f>IFERROR(IF(VLOOKUP($A91,'Annex 2 EHV charges'!$A:$P,9,FALSE)=0,"",VLOOKUP($A91,'Annex 2 EHV charges'!$A:$P,9,FALSE)),"")</f>
        <v>-</v>
      </c>
      <c r="F91" s="108">
        <f>IFERROR(IF(VLOOKUP($A91,'Annex 2 EHV charges'!$A:$P,10,FALSE)=0,"",VLOOKUP($A91,'Annex 2 EHV charges'!$A:$P,10,FALSE)),"")</f>
        <v>40.36</v>
      </c>
      <c r="G91" s="109">
        <f>IFERROR(IF(VLOOKUP($A91,'Annex 2 EHV charges'!$A:$P,11,FALSE)=0,"",VLOOKUP($A91,'Annex 2 EHV charges'!$A:$P,11,FALSE)),"")</f>
        <v>1.03</v>
      </c>
      <c r="H91" s="109">
        <f>IFERROR(IF(VLOOKUP($A91,'Annex 2 EHV charges'!$A:$P,12,FALSE)=0,"",VLOOKUP($A91,'Annex 2 EHV charges'!$A:$P,12,FALSE)),"")</f>
        <v>1.03</v>
      </c>
      <c r="I91" s="260" t="str">
        <f>IF('Annex 2 EHV charges'!Q97&lt;=6,"",'Annex 2 EHV charges'!Q97)</f>
        <v/>
      </c>
    </row>
    <row r="92" spans="1:9" ht="12.75" customHeight="1" x14ac:dyDescent="0.2">
      <c r="A92" s="102">
        <f t="array" ref="A92">IFERROR(INDEX('Annex 2 EHV charges'!$A$11:$A$260, MATCH(0, IF(ISBLANK('Annex 2 EHV charges'!$A$11:$A$260),1, COUNTIF(A$4:$A91, 'Annex 2 EHV charges'!$A$11:$A$260)), 0)),"")</f>
        <v>310</v>
      </c>
      <c r="B92" s="102">
        <f>IF($A92="","",VLOOKUP($A92,'Annex 2 EHV charges'!$A:$O,2,0))</f>
        <v>310</v>
      </c>
      <c r="C92" s="103">
        <f>IF($A92="","",VLOOKUP($A92,'Annex 2 EHV charges'!$A:$O,3,0))</f>
        <v>1800036579036</v>
      </c>
      <c r="D92" s="102" t="str">
        <f>IF($A92="","",VLOOKUP($A92,'Annex 2 EHV charges'!$A:$O,7,0))</f>
        <v>Magco</v>
      </c>
      <c r="E92" s="107" t="str">
        <f>IFERROR(IF(VLOOKUP($A92,'Annex 2 EHV charges'!$A:$P,9,FALSE)=0,"",VLOOKUP($A92,'Annex 2 EHV charges'!$A:$P,9,FALSE)),"")</f>
        <v>-</v>
      </c>
      <c r="F92" s="108">
        <f>IFERROR(IF(VLOOKUP($A92,'Annex 2 EHV charges'!$A:$P,10,FALSE)=0,"",VLOOKUP($A92,'Annex 2 EHV charges'!$A:$P,10,FALSE)),"")</f>
        <v>2347.5100000000002</v>
      </c>
      <c r="G92" s="109">
        <f>IFERROR(IF(VLOOKUP($A92,'Annex 2 EHV charges'!$A:$P,11,FALSE)=0,"",VLOOKUP($A92,'Annex 2 EHV charges'!$A:$P,11,FALSE)),"")</f>
        <v>3.29</v>
      </c>
      <c r="H92" s="109">
        <f>IFERROR(IF(VLOOKUP($A92,'Annex 2 EHV charges'!$A:$P,12,FALSE)=0,"",VLOOKUP($A92,'Annex 2 EHV charges'!$A:$P,12,FALSE)),"")</f>
        <v>3.29</v>
      </c>
      <c r="I92" s="260" t="str">
        <f>IF('Annex 2 EHV charges'!Q98&lt;=6,"",'Annex 2 EHV charges'!Q98)</f>
        <v/>
      </c>
    </row>
    <row r="93" spans="1:9" ht="12.75" customHeight="1" x14ac:dyDescent="0.2">
      <c r="A93" s="102">
        <f t="array" ref="A93">IFERROR(INDEX('Annex 2 EHV charges'!$A$11:$A$260, MATCH(0, IF(ISBLANK('Annex 2 EHV charges'!$A$11:$A$260),1, COUNTIF(A$4:$A92, 'Annex 2 EHV charges'!$A$11:$A$260)), 0)),"")</f>
        <v>311</v>
      </c>
      <c r="B93" s="102">
        <f>IF($A93="","",VLOOKUP($A93,'Annex 2 EHV charges'!$A:$O,2,0))</f>
        <v>311</v>
      </c>
      <c r="C93" s="103">
        <f>IF($A93="","",VLOOKUP($A93,'Annex 2 EHV charges'!$A:$O,3,0))</f>
        <v>1800035324497</v>
      </c>
      <c r="D93" s="102" t="str">
        <f>IF($A93="","",VLOOKUP($A93,'Annex 2 EHV charges'!$A:$O,7,0))</f>
        <v>Stirling University</v>
      </c>
      <c r="E93" s="107">
        <f>IFERROR(IF(VLOOKUP($A93,'Annex 2 EHV charges'!$A:$P,9,FALSE)=0,"",VLOOKUP($A93,'Annex 2 EHV charges'!$A:$P,9,FALSE)),"")</f>
        <v>0.67200000000000004</v>
      </c>
      <c r="F93" s="108">
        <f>IFERROR(IF(VLOOKUP($A93,'Annex 2 EHV charges'!$A:$P,10,FALSE)=0,"",VLOOKUP($A93,'Annex 2 EHV charges'!$A:$P,10,FALSE)),"")</f>
        <v>2347.5100000000002</v>
      </c>
      <c r="G93" s="109">
        <f>IFERROR(IF(VLOOKUP($A93,'Annex 2 EHV charges'!$A:$P,11,FALSE)=0,"",VLOOKUP($A93,'Annex 2 EHV charges'!$A:$P,11,FALSE)),"")</f>
        <v>2.14</v>
      </c>
      <c r="H93" s="109">
        <f>IFERROR(IF(VLOOKUP($A93,'Annex 2 EHV charges'!$A:$P,12,FALSE)=0,"",VLOOKUP($A93,'Annex 2 EHV charges'!$A:$P,12,FALSE)),"")</f>
        <v>2.14</v>
      </c>
      <c r="I93" s="260" t="str">
        <f>IF('Annex 2 EHV charges'!Q99&lt;=6,"",'Annex 2 EHV charges'!Q99)</f>
        <v/>
      </c>
    </row>
    <row r="94" spans="1:9" ht="12.75" customHeight="1" x14ac:dyDescent="0.2">
      <c r="A94" s="102">
        <f t="array" ref="A94">IFERROR(INDEX('Annex 2 EHV charges'!$A$11:$A$260, MATCH(0, IF(ISBLANK('Annex 2 EHV charges'!$A$11:$A$260),1, COUNTIF(A$4:$A93, 'Annex 2 EHV charges'!$A$11:$A$260)), 0)),"")</f>
        <v>312</v>
      </c>
      <c r="B94" s="102">
        <f>IF($A94="","",VLOOKUP($A94,'Annex 2 EHV charges'!$A:$O,2,0))</f>
        <v>312</v>
      </c>
      <c r="C94" s="103">
        <f>IF($A94="","",VLOOKUP($A94,'Annex 2 EHV charges'!$A:$O,3,0))</f>
        <v>1800035324530</v>
      </c>
      <c r="D94" s="102" t="str">
        <f>IF($A94="","",VLOOKUP($A94,'Annex 2 EHV charges'!$A:$O,7,0))</f>
        <v>Glenochil Distillery</v>
      </c>
      <c r="E94" s="107" t="str">
        <f>IFERROR(IF(VLOOKUP($A94,'Annex 2 EHV charges'!$A:$P,9,FALSE)=0,"",VLOOKUP($A94,'Annex 2 EHV charges'!$A:$P,9,FALSE)),"")</f>
        <v>-</v>
      </c>
      <c r="F94" s="108">
        <f>IFERROR(IF(VLOOKUP($A94,'Annex 2 EHV charges'!$A:$P,10,FALSE)=0,"",VLOOKUP($A94,'Annex 2 EHV charges'!$A:$P,10,FALSE)),"")</f>
        <v>11699.92</v>
      </c>
      <c r="G94" s="109">
        <f>IFERROR(IF(VLOOKUP($A94,'Annex 2 EHV charges'!$A:$P,11,FALSE)=0,"",VLOOKUP($A94,'Annex 2 EHV charges'!$A:$P,11,FALSE)),"")</f>
        <v>3.99</v>
      </c>
      <c r="H94" s="109">
        <f>IFERROR(IF(VLOOKUP($A94,'Annex 2 EHV charges'!$A:$P,12,FALSE)=0,"",VLOOKUP($A94,'Annex 2 EHV charges'!$A:$P,12,FALSE)),"")</f>
        <v>3.99</v>
      </c>
      <c r="I94" s="260" t="str">
        <f>IF('Annex 2 EHV charges'!Q100&lt;=6,"",'Annex 2 EHV charges'!Q100)</f>
        <v/>
      </c>
    </row>
    <row r="95" spans="1:9" ht="12.75" customHeight="1" x14ac:dyDescent="0.2">
      <c r="A95" s="102">
        <f t="array" ref="A95">IFERROR(INDEX('Annex 2 EHV charges'!$A$11:$A$260, MATCH(0, IF(ISBLANK('Annex 2 EHV charges'!$A$11:$A$260),1, COUNTIF(A$4:$A94, 'Annex 2 EHV charges'!$A$11:$A$260)), 0)),"")</f>
        <v>314</v>
      </c>
      <c r="B95" s="102">
        <f>IF($A95="","",VLOOKUP($A95,'Annex 2 EHV charges'!$A:$O,2,0))</f>
        <v>314</v>
      </c>
      <c r="C95" s="103">
        <f>IF($A95="","",VLOOKUP($A95,'Annex 2 EHV charges'!$A:$O,3,0))</f>
        <v>1800035327674</v>
      </c>
      <c r="D95" s="102" t="str">
        <f>IF($A95="","",VLOOKUP($A95,'Annex 2 EHV charges'!$A:$O,7,0))</f>
        <v>Cameron Ironworks</v>
      </c>
      <c r="E95" s="107" t="str">
        <f>IFERROR(IF(VLOOKUP($A95,'Annex 2 EHV charges'!$A:$P,9,FALSE)=0,"",VLOOKUP($A95,'Annex 2 EHV charges'!$A:$P,9,FALSE)),"")</f>
        <v>-</v>
      </c>
      <c r="F95" s="108">
        <f>IFERROR(IF(VLOOKUP($A95,'Annex 2 EHV charges'!$A:$P,10,FALSE)=0,"",VLOOKUP($A95,'Annex 2 EHV charges'!$A:$P,10,FALSE)),"")</f>
        <v>2347.5100000000002</v>
      </c>
      <c r="G95" s="109">
        <f>IFERROR(IF(VLOOKUP($A95,'Annex 2 EHV charges'!$A:$P,11,FALSE)=0,"",VLOOKUP($A95,'Annex 2 EHV charges'!$A:$P,11,FALSE)),"")</f>
        <v>1.84</v>
      </c>
      <c r="H95" s="109">
        <f>IFERROR(IF(VLOOKUP($A95,'Annex 2 EHV charges'!$A:$P,12,FALSE)=0,"",VLOOKUP($A95,'Annex 2 EHV charges'!$A:$P,12,FALSE)),"")</f>
        <v>1.84</v>
      </c>
      <c r="I95" s="260" t="str">
        <f>IF('Annex 2 EHV charges'!Q101&lt;=6,"",'Annex 2 EHV charges'!Q101)</f>
        <v/>
      </c>
    </row>
    <row r="96" spans="1:9" ht="12.75" customHeight="1" x14ac:dyDescent="0.2">
      <c r="A96" s="102">
        <f t="array" ref="A96">IFERROR(INDEX('Annex 2 EHV charges'!$A$11:$A$260, MATCH(0, IF(ISBLANK('Annex 2 EHV charges'!$A$11:$A$260),1, COUNTIF(A$4:$A95, 'Annex 2 EHV charges'!$A$11:$A$260)), 0)),"")</f>
        <v>315</v>
      </c>
      <c r="B96" s="102">
        <f>IF($A96="","",VLOOKUP($A96,'Annex 2 EHV charges'!$A:$O,2,0))</f>
        <v>315</v>
      </c>
      <c r="C96" s="103">
        <f>IF($A96="","",VLOOKUP($A96,'Annex 2 EHV charges'!$A:$O,3,0))</f>
        <v>1800035313398</v>
      </c>
      <c r="D96" s="102" t="str">
        <f>IF($A96="","",VLOOKUP($A96,'Annex 2 EHV charges'!$A:$O,7,0))</f>
        <v>Shin-Etsu</v>
      </c>
      <c r="E96" s="107" t="str">
        <f>IFERROR(IF(VLOOKUP($A96,'Annex 2 EHV charges'!$A:$P,9,FALSE)=0,"",VLOOKUP($A96,'Annex 2 EHV charges'!$A:$P,9,FALSE)),"")</f>
        <v>-</v>
      </c>
      <c r="F96" s="108">
        <f>IFERROR(IF(VLOOKUP($A96,'Annex 2 EHV charges'!$A:$P,10,FALSE)=0,"",VLOOKUP($A96,'Annex 2 EHV charges'!$A:$P,10,FALSE)),"")</f>
        <v>24979.74</v>
      </c>
      <c r="G96" s="109">
        <f>IFERROR(IF(VLOOKUP($A96,'Annex 2 EHV charges'!$A:$P,11,FALSE)=0,"",VLOOKUP($A96,'Annex 2 EHV charges'!$A:$P,11,FALSE)),"")</f>
        <v>2.41</v>
      </c>
      <c r="H96" s="109">
        <f>IFERROR(IF(VLOOKUP($A96,'Annex 2 EHV charges'!$A:$P,12,FALSE)=0,"",VLOOKUP($A96,'Annex 2 EHV charges'!$A:$P,12,FALSE)),"")</f>
        <v>2.41</v>
      </c>
      <c r="I96" s="260" t="str">
        <f>IF('Annex 2 EHV charges'!Q102&lt;=6,"",'Annex 2 EHV charges'!Q102)</f>
        <v/>
      </c>
    </row>
    <row r="97" spans="1:9" ht="12.75" customHeight="1" x14ac:dyDescent="0.2">
      <c r="A97" s="102">
        <f t="array" ref="A97">IFERROR(INDEX('Annex 2 EHV charges'!$A$11:$A$260, MATCH(0, IF(ISBLANK('Annex 2 EHV charges'!$A$11:$A$260),1, COUNTIF(A$4:$A96, 'Annex 2 EHV charges'!$A$11:$A$260)), 0)),"")</f>
        <v>316</v>
      </c>
      <c r="B97" s="102">
        <f>IF($A97="","",VLOOKUP($A97,'Annex 2 EHV charges'!$A:$O,2,0))</f>
        <v>316</v>
      </c>
      <c r="C97" s="103">
        <f>IF($A97="","",VLOOKUP($A97,'Annex 2 EHV charges'!$A:$O,3,0))</f>
        <v>1800035344100</v>
      </c>
      <c r="D97" s="102" t="str">
        <f>IF($A97="","",VLOOKUP($A97,'Annex 2 EHV charges'!$A:$O,7,0))</f>
        <v>United Biscuits</v>
      </c>
      <c r="E97" s="107" t="str">
        <f>IFERROR(IF(VLOOKUP($A97,'Annex 2 EHV charges'!$A:$P,9,FALSE)=0,"",VLOOKUP($A97,'Annex 2 EHV charges'!$A:$P,9,FALSE)),"")</f>
        <v>-</v>
      </c>
      <c r="F97" s="108">
        <f>IFERROR(IF(VLOOKUP($A97,'Annex 2 EHV charges'!$A:$P,10,FALSE)=0,"",VLOOKUP($A97,'Annex 2 EHV charges'!$A:$P,10,FALSE)),"")</f>
        <v>2347.5100000000002</v>
      </c>
      <c r="G97" s="109">
        <f>IFERROR(IF(VLOOKUP($A97,'Annex 2 EHV charges'!$A:$P,11,FALSE)=0,"",VLOOKUP($A97,'Annex 2 EHV charges'!$A:$P,11,FALSE)),"")</f>
        <v>2.44</v>
      </c>
      <c r="H97" s="109">
        <f>IFERROR(IF(VLOOKUP($A97,'Annex 2 EHV charges'!$A:$P,12,FALSE)=0,"",VLOOKUP($A97,'Annex 2 EHV charges'!$A:$P,12,FALSE)),"")</f>
        <v>2.44</v>
      </c>
      <c r="I97" s="260" t="str">
        <f>IF('Annex 2 EHV charges'!Q103&lt;=6,"",'Annex 2 EHV charges'!Q103)</f>
        <v/>
      </c>
    </row>
    <row r="98" spans="1:9" ht="12.75" customHeight="1" x14ac:dyDescent="0.2">
      <c r="A98" s="102">
        <f t="array" ref="A98">IFERROR(INDEX('Annex 2 EHV charges'!$A$11:$A$260, MATCH(0, IF(ISBLANK('Annex 2 EHV charges'!$A$11:$A$260),1, COUNTIF(A$4:$A97, 'Annex 2 EHV charges'!$A$11:$A$260)), 0)),"")</f>
        <v>318</v>
      </c>
      <c r="B98" s="102">
        <f>IF($A98="","",VLOOKUP($A98,'Annex 2 EHV charges'!$A:$O,2,0))</f>
        <v>318</v>
      </c>
      <c r="C98" s="103">
        <f>IF($A98="","",VLOOKUP($A98,'Annex 2 EHV charges'!$A:$O,3,0))</f>
        <v>1800035337584</v>
      </c>
      <c r="D98" s="102" t="str">
        <f>IF($A98="","",VLOOKUP($A98,'Annex 2 EHV charges'!$A:$O,7,0))</f>
        <v>Balfours</v>
      </c>
      <c r="E98" s="107" t="str">
        <f>IFERROR(IF(VLOOKUP($A98,'Annex 2 EHV charges'!$A:$P,9,FALSE)=0,"",VLOOKUP($A98,'Annex 2 EHV charges'!$A:$P,9,FALSE)),"")</f>
        <v>-</v>
      </c>
      <c r="F98" s="108">
        <f>IFERROR(IF(VLOOKUP($A98,'Annex 2 EHV charges'!$A:$P,10,FALSE)=0,"",VLOOKUP($A98,'Annex 2 EHV charges'!$A:$P,10,FALSE)),"")</f>
        <v>2347.5100000000002</v>
      </c>
      <c r="G98" s="109">
        <f>IFERROR(IF(VLOOKUP($A98,'Annex 2 EHV charges'!$A:$P,11,FALSE)=0,"",VLOOKUP($A98,'Annex 2 EHV charges'!$A:$P,11,FALSE)),"")</f>
        <v>1.1499999999999999</v>
      </c>
      <c r="H98" s="109">
        <f>IFERROR(IF(VLOOKUP($A98,'Annex 2 EHV charges'!$A:$P,12,FALSE)=0,"",VLOOKUP($A98,'Annex 2 EHV charges'!$A:$P,12,FALSE)),"")</f>
        <v>1.1499999999999999</v>
      </c>
      <c r="I98" s="260" t="str">
        <f>IF('Annex 2 EHV charges'!Q104&lt;=6,"",'Annex 2 EHV charges'!Q104)</f>
        <v/>
      </c>
    </row>
    <row r="99" spans="1:9" ht="12.75" customHeight="1" x14ac:dyDescent="0.2">
      <c r="A99" s="102">
        <f t="array" ref="A99">IFERROR(INDEX('Annex 2 EHV charges'!$A$11:$A$260, MATCH(0, IF(ISBLANK('Annex 2 EHV charges'!$A$11:$A$260),1, COUNTIF(A$4:$A98, 'Annex 2 EHV charges'!$A$11:$A$260)), 0)),"")</f>
        <v>319</v>
      </c>
      <c r="B99" s="102">
        <f>IF($A99="","",VLOOKUP($A99,'Annex 2 EHV charges'!$A:$O,2,0))</f>
        <v>319</v>
      </c>
      <c r="C99" s="103">
        <f>IF($A99="","",VLOOKUP($A99,'Annex 2 EHV charges'!$A:$O,3,0))</f>
        <v>1800035331634</v>
      </c>
      <c r="D99" s="102" t="str">
        <f>IF($A99="","",VLOOKUP($A99,'Annex 2 EHV charges'!$A:$O,7,0))</f>
        <v>NB Distillery</v>
      </c>
      <c r="E99" s="107" t="str">
        <f>IFERROR(IF(VLOOKUP($A99,'Annex 2 EHV charges'!$A:$P,9,FALSE)=0,"",VLOOKUP($A99,'Annex 2 EHV charges'!$A:$P,9,FALSE)),"")</f>
        <v>-</v>
      </c>
      <c r="F99" s="108">
        <f>IFERROR(IF(VLOOKUP($A99,'Annex 2 EHV charges'!$A:$P,10,FALSE)=0,"",VLOOKUP($A99,'Annex 2 EHV charges'!$A:$P,10,FALSE)),"")</f>
        <v>11699.92</v>
      </c>
      <c r="G99" s="109">
        <f>IFERROR(IF(VLOOKUP($A99,'Annex 2 EHV charges'!$A:$P,11,FALSE)=0,"",VLOOKUP($A99,'Annex 2 EHV charges'!$A:$P,11,FALSE)),"")</f>
        <v>2.33</v>
      </c>
      <c r="H99" s="109">
        <f>IFERROR(IF(VLOOKUP($A99,'Annex 2 EHV charges'!$A:$P,12,FALSE)=0,"",VLOOKUP($A99,'Annex 2 EHV charges'!$A:$P,12,FALSE)),"")</f>
        <v>2.33</v>
      </c>
      <c r="I99" s="260" t="str">
        <f>IF('Annex 2 EHV charges'!Q105&lt;=6,"",'Annex 2 EHV charges'!Q105)</f>
        <v/>
      </c>
    </row>
    <row r="100" spans="1:9" ht="12.75" customHeight="1" x14ac:dyDescent="0.2">
      <c r="A100" s="102">
        <f t="array" ref="A100">IFERROR(INDEX('Annex 2 EHV charges'!$A$11:$A$260, MATCH(0, IF(ISBLANK('Annex 2 EHV charges'!$A$11:$A$260),1, COUNTIF(A$4:$A99, 'Annex 2 EHV charges'!$A$11:$A$260)), 0)),"")</f>
        <v>320</v>
      </c>
      <c r="B100" s="102">
        <f>IF($A100="","",VLOOKUP($A100,'Annex 2 EHV charges'!$A:$O,2,0))</f>
        <v>320</v>
      </c>
      <c r="C100" s="103">
        <f>IF($A100="","",VLOOKUP($A100,'Annex 2 EHV charges'!$A:$O,3,0))</f>
        <v>1800035340220</v>
      </c>
      <c r="D100" s="102" t="str">
        <f>IF($A100="","",VLOOKUP($A100,'Annex 2 EHV charges'!$A:$O,7,0))</f>
        <v>Finnart BP</v>
      </c>
      <c r="E100" s="107" t="str">
        <f>IFERROR(IF(VLOOKUP($A100,'Annex 2 EHV charges'!$A:$P,9,FALSE)=0,"",VLOOKUP($A100,'Annex 2 EHV charges'!$A:$P,9,FALSE)),"")</f>
        <v>-</v>
      </c>
      <c r="F100" s="108">
        <f>IFERROR(IF(VLOOKUP($A100,'Annex 2 EHV charges'!$A:$P,10,FALSE)=0,"",VLOOKUP($A100,'Annex 2 EHV charges'!$A:$P,10,FALSE)),"")</f>
        <v>16883.57</v>
      </c>
      <c r="G100" s="109">
        <f>IFERROR(IF(VLOOKUP($A100,'Annex 2 EHV charges'!$A:$P,11,FALSE)=0,"",VLOOKUP($A100,'Annex 2 EHV charges'!$A:$P,11,FALSE)),"")</f>
        <v>1.89</v>
      </c>
      <c r="H100" s="109">
        <f>IFERROR(IF(VLOOKUP($A100,'Annex 2 EHV charges'!$A:$P,12,FALSE)=0,"",VLOOKUP($A100,'Annex 2 EHV charges'!$A:$P,12,FALSE)),"")</f>
        <v>1.89</v>
      </c>
      <c r="I100" s="260" t="str">
        <f>IF('Annex 2 EHV charges'!Q106&lt;=6,"",'Annex 2 EHV charges'!Q106)</f>
        <v/>
      </c>
    </row>
    <row r="101" spans="1:9" ht="12.75" customHeight="1" x14ac:dyDescent="0.2">
      <c r="A101" s="102">
        <f t="array" ref="A101">IFERROR(INDEX('Annex 2 EHV charges'!$A$11:$A$260, MATCH(0, IF(ISBLANK('Annex 2 EHV charges'!$A$11:$A$260),1, COUNTIF(A$4:$A100, 'Annex 2 EHV charges'!$A$11:$A$260)), 0)),"")</f>
        <v>321</v>
      </c>
      <c r="B101" s="102">
        <f>IF($A101="","",VLOOKUP($A101,'Annex 2 EHV charges'!$A:$O,2,0))</f>
        <v>321</v>
      </c>
      <c r="C101" s="103">
        <f>IF($A101="","",VLOOKUP($A101,'Annex 2 EHV charges'!$A:$O,3,0))</f>
        <v>1800035346589</v>
      </c>
      <c r="D101" s="102" t="str">
        <f>IF($A101="","",VLOOKUP($A101,'Annex 2 EHV charges'!$A:$O,7,0))</f>
        <v>Texas Instruments</v>
      </c>
      <c r="E101" s="107" t="str">
        <f>IFERROR(IF(VLOOKUP($A101,'Annex 2 EHV charges'!$A:$P,9,FALSE)=0,"",VLOOKUP($A101,'Annex 2 EHV charges'!$A:$P,9,FALSE)),"")</f>
        <v>-</v>
      </c>
      <c r="F101" s="108">
        <f>IFERROR(IF(VLOOKUP($A101,'Annex 2 EHV charges'!$A:$P,10,FALSE)=0,"",VLOOKUP($A101,'Annex 2 EHV charges'!$A:$P,10,FALSE)),"")</f>
        <v>12047.78</v>
      </c>
      <c r="G101" s="109">
        <f>IFERROR(IF(VLOOKUP($A101,'Annex 2 EHV charges'!$A:$P,11,FALSE)=0,"",VLOOKUP($A101,'Annex 2 EHV charges'!$A:$P,11,FALSE)),"")</f>
        <v>3.99</v>
      </c>
      <c r="H101" s="109">
        <f>IFERROR(IF(VLOOKUP($A101,'Annex 2 EHV charges'!$A:$P,12,FALSE)=0,"",VLOOKUP($A101,'Annex 2 EHV charges'!$A:$P,12,FALSE)),"")</f>
        <v>3.99</v>
      </c>
      <c r="I101" s="260" t="str">
        <f>IF('Annex 2 EHV charges'!Q107&lt;=6,"",'Annex 2 EHV charges'!Q107)</f>
        <v/>
      </c>
    </row>
    <row r="102" spans="1:9" ht="12.75" customHeight="1" x14ac:dyDescent="0.2">
      <c r="A102" s="102">
        <f t="array" ref="A102">IFERROR(INDEX('Annex 2 EHV charges'!$A$11:$A$260, MATCH(0, IF(ISBLANK('Annex 2 EHV charges'!$A$11:$A$260),1, COUNTIF(A$4:$A101, 'Annex 2 EHV charges'!$A$11:$A$260)), 0)),"")</f>
        <v>322</v>
      </c>
      <c r="B102" s="102">
        <f>IF($A102="","",VLOOKUP($A102,'Annex 2 EHV charges'!$A:$O,2,0))</f>
        <v>322</v>
      </c>
      <c r="C102" s="103">
        <f>IF($A102="","",VLOOKUP($A102,'Annex 2 EHV charges'!$A:$O,3,0))</f>
        <v>1800035346817</v>
      </c>
      <c r="D102" s="102" t="str">
        <f>IF($A102="","",VLOOKUP($A102,'Annex 2 EHV charges'!$A:$O,7,0))</f>
        <v>Glasgow Airport</v>
      </c>
      <c r="E102" s="107" t="str">
        <f>IFERROR(IF(VLOOKUP($A102,'Annex 2 EHV charges'!$A:$P,9,FALSE)=0,"",VLOOKUP($A102,'Annex 2 EHV charges'!$A:$P,9,FALSE)),"")</f>
        <v>-</v>
      </c>
      <c r="F102" s="108">
        <f>IFERROR(IF(VLOOKUP($A102,'Annex 2 EHV charges'!$A:$P,10,FALSE)=0,"",VLOOKUP($A102,'Annex 2 EHV charges'!$A:$P,10,FALSE)),"")</f>
        <v>2347.5100000000002</v>
      </c>
      <c r="G102" s="109">
        <f>IFERROR(IF(VLOOKUP($A102,'Annex 2 EHV charges'!$A:$P,11,FALSE)=0,"",VLOOKUP($A102,'Annex 2 EHV charges'!$A:$P,11,FALSE)),"")</f>
        <v>3.45</v>
      </c>
      <c r="H102" s="109">
        <f>IFERROR(IF(VLOOKUP($A102,'Annex 2 EHV charges'!$A:$P,12,FALSE)=0,"",VLOOKUP($A102,'Annex 2 EHV charges'!$A:$P,12,FALSE)),"")</f>
        <v>3.45</v>
      </c>
      <c r="I102" s="260" t="str">
        <f>IF('Annex 2 EHV charges'!Q108&lt;=6,"",'Annex 2 EHV charges'!Q108)</f>
        <v/>
      </c>
    </row>
    <row r="103" spans="1:9" ht="12.75" customHeight="1" x14ac:dyDescent="0.2">
      <c r="A103" s="102">
        <f t="array" ref="A103">IFERROR(INDEX('Annex 2 EHV charges'!$A$11:$A$260, MATCH(0, IF(ISBLANK('Annex 2 EHV charges'!$A$11:$A$260),1, COUNTIF(A$4:$A102, 'Annex 2 EHV charges'!$A$11:$A$260)), 0)),"")</f>
        <v>323</v>
      </c>
      <c r="B103" s="102">
        <f>IF($A103="","",VLOOKUP($A103,'Annex 2 EHV charges'!$A:$O,2,0))</f>
        <v>323</v>
      </c>
      <c r="C103" s="103">
        <f>IF($A103="","",VLOOKUP($A103,'Annex 2 EHV charges'!$A:$O,3,0))</f>
        <v>1800035326848</v>
      </c>
      <c r="D103" s="102" t="str">
        <f>IF($A103="","",VLOOKUP($A103,'Annex 2 EHV charges'!$A:$O,7,0))</f>
        <v>BP Dalmeny</v>
      </c>
      <c r="E103" s="107" t="str">
        <f>IFERROR(IF(VLOOKUP($A103,'Annex 2 EHV charges'!$A:$P,9,FALSE)=0,"",VLOOKUP($A103,'Annex 2 EHV charges'!$A:$P,9,FALSE)),"")</f>
        <v>-</v>
      </c>
      <c r="F103" s="108">
        <f>IFERROR(IF(VLOOKUP($A103,'Annex 2 EHV charges'!$A:$P,10,FALSE)=0,"",VLOOKUP($A103,'Annex 2 EHV charges'!$A:$P,10,FALSE)),"")</f>
        <v>12363.82</v>
      </c>
      <c r="G103" s="109">
        <f>IFERROR(IF(VLOOKUP($A103,'Annex 2 EHV charges'!$A:$P,11,FALSE)=0,"",VLOOKUP($A103,'Annex 2 EHV charges'!$A:$P,11,FALSE)),"")</f>
        <v>1.65</v>
      </c>
      <c r="H103" s="109">
        <f>IFERROR(IF(VLOOKUP($A103,'Annex 2 EHV charges'!$A:$P,12,FALSE)=0,"",VLOOKUP($A103,'Annex 2 EHV charges'!$A:$P,12,FALSE)),"")</f>
        <v>1.65</v>
      </c>
      <c r="I103" s="260" t="str">
        <f>IF('Annex 2 EHV charges'!Q109&lt;=6,"",'Annex 2 EHV charges'!Q109)</f>
        <v/>
      </c>
    </row>
    <row r="104" spans="1:9" ht="12.75" customHeight="1" x14ac:dyDescent="0.2">
      <c r="A104" s="102">
        <f t="array" ref="A104">IFERROR(INDEX('Annex 2 EHV charges'!$A$11:$A$260, MATCH(0, IF(ISBLANK('Annex 2 EHV charges'!$A$11:$A$260),1, COUNTIF(A$4:$A103, 'Annex 2 EHV charges'!$A$11:$A$260)), 0)),"")</f>
        <v>324</v>
      </c>
      <c r="B104" s="102">
        <f>IF($A104="","",VLOOKUP($A104,'Annex 2 EHV charges'!$A:$O,2,0))</f>
        <v>324</v>
      </c>
      <c r="C104" s="103">
        <f>IF($A104="","",VLOOKUP($A104,'Annex 2 EHV charges'!$A:$O,3,0))</f>
        <v>1800035334227</v>
      </c>
      <c r="D104" s="102" t="str">
        <f>IF($A104="","",VLOOKUP($A104,'Annex 2 EHV charges'!$A:$O,7,0))</f>
        <v>Edinburgh Dock North</v>
      </c>
      <c r="E104" s="107" t="str">
        <f>IFERROR(IF(VLOOKUP($A104,'Annex 2 EHV charges'!$A:$P,9,FALSE)=0,"",VLOOKUP($A104,'Annex 2 EHV charges'!$A:$P,9,FALSE)),"")</f>
        <v>-</v>
      </c>
      <c r="F104" s="108">
        <f>IFERROR(IF(VLOOKUP($A104,'Annex 2 EHV charges'!$A:$P,10,FALSE)=0,"",VLOOKUP($A104,'Annex 2 EHV charges'!$A:$P,10,FALSE)),"")</f>
        <v>44984.08</v>
      </c>
      <c r="G104" s="109">
        <f>IFERROR(IF(VLOOKUP($A104,'Annex 2 EHV charges'!$A:$P,11,FALSE)=0,"",VLOOKUP($A104,'Annex 2 EHV charges'!$A:$P,11,FALSE)),"")</f>
        <v>1.06</v>
      </c>
      <c r="H104" s="109">
        <f>IFERROR(IF(VLOOKUP($A104,'Annex 2 EHV charges'!$A:$P,12,FALSE)=0,"",VLOOKUP($A104,'Annex 2 EHV charges'!$A:$P,12,FALSE)),"")</f>
        <v>1.06</v>
      </c>
      <c r="I104" s="260" t="str">
        <f>IF('Annex 2 EHV charges'!Q110&lt;=6,"",'Annex 2 EHV charges'!Q110)</f>
        <v>See Annex 6</v>
      </c>
    </row>
    <row r="105" spans="1:9" ht="12.75" customHeight="1" x14ac:dyDescent="0.2">
      <c r="A105" s="102">
        <f t="array" ref="A105">IFERROR(INDEX('Annex 2 EHV charges'!$A$11:$A$260, MATCH(0, IF(ISBLANK('Annex 2 EHV charges'!$A$11:$A$260),1, COUNTIF(A$4:$A104, 'Annex 2 EHV charges'!$A$11:$A$260)), 0)),"")</f>
        <v>326</v>
      </c>
      <c r="B105" s="102">
        <f>IF($A105="","",VLOOKUP($A105,'Annex 2 EHV charges'!$A:$O,2,0))</f>
        <v>326</v>
      </c>
      <c r="C105" s="103">
        <f>IF($A105="","",VLOOKUP($A105,'Annex 2 EHV charges'!$A:$O,3,0))</f>
        <v>1800053646215</v>
      </c>
      <c r="D105" s="102" t="str">
        <f>IF($A105="","",VLOOKUP($A105,'Annex 2 EHV charges'!$A:$O,7,0))</f>
        <v>Bonnington Power Station</v>
      </c>
      <c r="E105" s="107" t="str">
        <f>IFERROR(IF(VLOOKUP($A105,'Annex 2 EHV charges'!$A:$P,9,FALSE)=0,"",VLOOKUP($A105,'Annex 2 EHV charges'!$A:$P,9,FALSE)),"")</f>
        <v>-</v>
      </c>
      <c r="F105" s="108">
        <f>IFERROR(IF(VLOOKUP($A105,'Annex 2 EHV charges'!$A:$P,10,FALSE)=0,"",VLOOKUP($A105,'Annex 2 EHV charges'!$A:$P,10,FALSE)),"")</f>
        <v>3.13</v>
      </c>
      <c r="G105" s="109">
        <f>IFERROR(IF(VLOOKUP($A105,'Annex 2 EHV charges'!$A:$P,11,FALSE)=0,"",VLOOKUP($A105,'Annex 2 EHV charges'!$A:$P,11,FALSE)),"")</f>
        <v>0.9</v>
      </c>
      <c r="H105" s="109">
        <f>IFERROR(IF(VLOOKUP($A105,'Annex 2 EHV charges'!$A:$P,12,FALSE)=0,"",VLOOKUP($A105,'Annex 2 EHV charges'!$A:$P,12,FALSE)),"")</f>
        <v>0.9</v>
      </c>
      <c r="I105" s="260" t="str">
        <f>IF('Annex 2 EHV charges'!Q111&lt;=6,"",'Annex 2 EHV charges'!Q111)</f>
        <v/>
      </c>
    </row>
    <row r="106" spans="1:9" ht="12.75" customHeight="1" x14ac:dyDescent="0.2">
      <c r="A106" s="102">
        <f t="array" ref="A106">IFERROR(INDEX('Annex 2 EHV charges'!$A$11:$A$260, MATCH(0, IF(ISBLANK('Annex 2 EHV charges'!$A$11:$A$260),1, COUNTIF(A$4:$A105, 'Annex 2 EHV charges'!$A$11:$A$260)), 0)),"")</f>
        <v>328</v>
      </c>
      <c r="B106" s="102">
        <f>IF($A106="","",VLOOKUP($A106,'Annex 2 EHV charges'!$A:$O,2,0))</f>
        <v>328</v>
      </c>
      <c r="C106" s="103">
        <f>IF($A106="","",VLOOKUP($A106,'Annex 2 EHV charges'!$A:$O,3,0))</f>
        <v>1800060586917</v>
      </c>
      <c r="D106" s="102" t="str">
        <f>IF($A106="","",VLOOKUP($A106,'Annex 2 EHV charges'!$A:$O,7,0))</f>
        <v>Cathkin Braes Wind Farm</v>
      </c>
      <c r="E106" s="107" t="str">
        <f>IFERROR(IF(VLOOKUP($A106,'Annex 2 EHV charges'!$A:$P,9,FALSE)=0,"",VLOOKUP($A106,'Annex 2 EHV charges'!$A:$P,9,FALSE)),"")</f>
        <v>-</v>
      </c>
      <c r="F106" s="108">
        <f>IFERROR(IF(VLOOKUP($A106,'Annex 2 EHV charges'!$A:$P,10,FALSE)=0,"",VLOOKUP($A106,'Annex 2 EHV charges'!$A:$P,10,FALSE)),"")</f>
        <v>2309.62</v>
      </c>
      <c r="G106" s="109">
        <f>IFERROR(IF(VLOOKUP($A106,'Annex 2 EHV charges'!$A:$P,11,FALSE)=0,"",VLOOKUP($A106,'Annex 2 EHV charges'!$A:$P,11,FALSE)),"")</f>
        <v>0.92</v>
      </c>
      <c r="H106" s="109">
        <f>IFERROR(IF(VLOOKUP($A106,'Annex 2 EHV charges'!$A:$P,12,FALSE)=0,"",VLOOKUP($A106,'Annex 2 EHV charges'!$A:$P,12,FALSE)),"")</f>
        <v>0.92</v>
      </c>
      <c r="I106" s="260" t="str">
        <f>IF('Annex 2 EHV charges'!Q112&lt;=6,"",'Annex 2 EHV charges'!Q112)</f>
        <v/>
      </c>
    </row>
    <row r="107" spans="1:9" ht="12.75" customHeight="1" x14ac:dyDescent="0.2">
      <c r="A107" s="102">
        <f t="array" ref="A107">IFERROR(INDEX('Annex 2 EHV charges'!$A$11:$A$260, MATCH(0, IF(ISBLANK('Annex 2 EHV charges'!$A$11:$A$260),1, COUNTIF(A$4:$A106, 'Annex 2 EHV charges'!$A$11:$A$260)), 0)),"")</f>
        <v>329</v>
      </c>
      <c r="B107" s="102">
        <f>IF($A107="","",VLOOKUP($A107,'Annex 2 EHV charges'!$A:$O,2,0))</f>
        <v>329</v>
      </c>
      <c r="C107" s="103">
        <f>IF($A107="","",VLOOKUP($A107,'Annex 2 EHV charges'!$A:$O,3,0))</f>
        <v>1800060397697</v>
      </c>
      <c r="D107" s="102" t="str">
        <f>IF($A107="","",VLOOKUP($A107,'Annex 2 EHV charges'!$A:$O,7,0))</f>
        <v>New Glasgow South Hospital</v>
      </c>
      <c r="E107" s="107">
        <f>IFERROR(IF(VLOOKUP($A107,'Annex 2 EHV charges'!$A:$P,9,FALSE)=0,"",VLOOKUP($A107,'Annex 2 EHV charges'!$A:$P,9,FALSE)),"")</f>
        <v>1.014</v>
      </c>
      <c r="F107" s="108">
        <f>IFERROR(IF(VLOOKUP($A107,'Annex 2 EHV charges'!$A:$P,10,FALSE)=0,"",VLOOKUP($A107,'Annex 2 EHV charges'!$A:$P,10,FALSE)),"")</f>
        <v>20340.009999999998</v>
      </c>
      <c r="G107" s="109">
        <f>IFERROR(IF(VLOOKUP($A107,'Annex 2 EHV charges'!$A:$P,11,FALSE)=0,"",VLOOKUP($A107,'Annex 2 EHV charges'!$A:$P,11,FALSE)),"")</f>
        <v>2.69</v>
      </c>
      <c r="H107" s="109">
        <f>IFERROR(IF(VLOOKUP($A107,'Annex 2 EHV charges'!$A:$P,12,FALSE)=0,"",VLOOKUP($A107,'Annex 2 EHV charges'!$A:$P,12,FALSE)),"")</f>
        <v>2.69</v>
      </c>
      <c r="I107" s="260" t="str">
        <f>IF('Annex 2 EHV charges'!Q113&lt;=6,"",'Annex 2 EHV charges'!Q113)</f>
        <v/>
      </c>
    </row>
    <row r="108" spans="1:9" ht="12.75" customHeight="1" x14ac:dyDescent="0.2">
      <c r="A108" s="102">
        <f t="array" ref="A108">IFERROR(INDEX('Annex 2 EHV charges'!$A$11:$A$260, MATCH(0, IF(ISBLANK('Annex 2 EHV charges'!$A$11:$A$260),1, COUNTIF(A$4:$A107, 'Annex 2 EHV charges'!$A$11:$A$260)), 0)),"")</f>
        <v>330</v>
      </c>
      <c r="B108" s="102">
        <f>IF($A108="","",VLOOKUP($A108,'Annex 2 EHV charges'!$A:$O,2,0))</f>
        <v>330</v>
      </c>
      <c r="C108" s="103">
        <f>IF($A108="","",VLOOKUP($A108,'Annex 2 EHV charges'!$A:$O,3,0))</f>
        <v>1800060614714</v>
      </c>
      <c r="D108" s="102" t="str">
        <f>IF($A108="","",VLOOKUP($A108,'Annex 2 EHV charges'!$A:$O,7,0))</f>
        <v>Torrance WF</v>
      </c>
      <c r="E108" s="107" t="str">
        <f>IFERROR(IF(VLOOKUP($A108,'Annex 2 EHV charges'!$A:$P,9,FALSE)=0,"",VLOOKUP($A108,'Annex 2 EHV charges'!$A:$P,9,FALSE)),"")</f>
        <v>-</v>
      </c>
      <c r="F108" s="108">
        <f>IFERROR(IF(VLOOKUP($A108,'Annex 2 EHV charges'!$A:$P,10,FALSE)=0,"",VLOOKUP($A108,'Annex 2 EHV charges'!$A:$P,10,FALSE)),"")</f>
        <v>73.53</v>
      </c>
      <c r="G108" s="109">
        <f>IFERROR(IF(VLOOKUP($A108,'Annex 2 EHV charges'!$A:$P,11,FALSE)=0,"",VLOOKUP($A108,'Annex 2 EHV charges'!$A:$P,11,FALSE)),"")</f>
        <v>1.07</v>
      </c>
      <c r="H108" s="109">
        <f>IFERROR(IF(VLOOKUP($A108,'Annex 2 EHV charges'!$A:$P,12,FALSE)=0,"",VLOOKUP($A108,'Annex 2 EHV charges'!$A:$P,12,FALSE)),"")</f>
        <v>1.07</v>
      </c>
      <c r="I108" s="260" t="str">
        <f>IF('Annex 2 EHV charges'!Q114&lt;=6,"",'Annex 2 EHV charges'!Q114)</f>
        <v/>
      </c>
    </row>
    <row r="109" spans="1:9" ht="12.75" customHeight="1" x14ac:dyDescent="0.2">
      <c r="A109" s="102">
        <f t="array" ref="A109">IFERROR(INDEX('Annex 2 EHV charges'!$A$11:$A$260, MATCH(0, IF(ISBLANK('Annex 2 EHV charges'!$A$11:$A$260),1, COUNTIF(A$4:$A108, 'Annex 2 EHV charges'!$A$11:$A$260)), 0)),"")</f>
        <v>331</v>
      </c>
      <c r="B109" s="102">
        <f>IF($A109="","",VLOOKUP($A109,'Annex 2 EHV charges'!$A:$O,2,0))</f>
        <v>331</v>
      </c>
      <c r="C109" s="103">
        <f>IF($A109="","",VLOOKUP($A109,'Annex 2 EHV charges'!$A:$O,3,0))</f>
        <v>1800060613543</v>
      </c>
      <c r="D109" s="102" t="str">
        <f>IF($A109="","",VLOOKUP($A109,'Annex 2 EHV charges'!$A:$O,7,0))</f>
        <v>Scottish Enterprise (Samsung WTTF)</v>
      </c>
      <c r="E109" s="107" t="str">
        <f>IFERROR(IF(VLOOKUP($A109,'Annex 2 EHV charges'!$A:$P,9,FALSE)=0,"",VLOOKUP($A109,'Annex 2 EHV charges'!$A:$P,9,FALSE)),"")</f>
        <v>-</v>
      </c>
      <c r="F109" s="108">
        <f>IFERROR(IF(VLOOKUP($A109,'Annex 2 EHV charges'!$A:$P,10,FALSE)=0,"",VLOOKUP($A109,'Annex 2 EHV charges'!$A:$P,10,FALSE)),"")</f>
        <v>128.26</v>
      </c>
      <c r="G109" s="109">
        <f>IFERROR(IF(VLOOKUP($A109,'Annex 2 EHV charges'!$A:$P,11,FALSE)=0,"",VLOOKUP($A109,'Annex 2 EHV charges'!$A:$P,11,FALSE)),"")</f>
        <v>1.0900000000000001</v>
      </c>
      <c r="H109" s="109">
        <f>IFERROR(IF(VLOOKUP($A109,'Annex 2 EHV charges'!$A:$P,12,FALSE)=0,"",VLOOKUP($A109,'Annex 2 EHV charges'!$A:$P,12,FALSE)),"")</f>
        <v>1.0900000000000001</v>
      </c>
      <c r="I109" s="260" t="str">
        <f>IF('Annex 2 EHV charges'!Q115&lt;=6,"",'Annex 2 EHV charges'!Q115)</f>
        <v/>
      </c>
    </row>
    <row r="110" spans="1:9" ht="12.75" customHeight="1" x14ac:dyDescent="0.2">
      <c r="A110" s="102">
        <f t="array" ref="A110">IFERROR(INDEX('Annex 2 EHV charges'!$A$11:$A$260, MATCH(0, IF(ISBLANK('Annex 2 EHV charges'!$A$11:$A$260),1, COUNTIF(A$4:$A109, 'Annex 2 EHV charges'!$A$11:$A$260)), 0)),"")</f>
        <v>332</v>
      </c>
      <c r="B110" s="102">
        <f>IF($A110="","",VLOOKUP($A110,'Annex 2 EHV charges'!$A:$O,2,0))</f>
        <v>332</v>
      </c>
      <c r="C110" s="103">
        <f>IF($A110="","",VLOOKUP($A110,'Annex 2 EHV charges'!$A:$O,3,0))</f>
        <v>1800060709010</v>
      </c>
      <c r="D110" s="102" t="str">
        <f>IF($A110="","",VLOOKUP($A110,'Annex 2 EHV charges'!$A:$O,7,0))</f>
        <v>Torrance Windfarm Extension</v>
      </c>
      <c r="E110" s="107" t="str">
        <f>IFERROR(IF(VLOOKUP($A110,'Annex 2 EHV charges'!$A:$P,9,FALSE)=0,"",VLOOKUP($A110,'Annex 2 EHV charges'!$A:$P,9,FALSE)),"")</f>
        <v>-</v>
      </c>
      <c r="F110" s="108">
        <f>IFERROR(IF(VLOOKUP($A110,'Annex 2 EHV charges'!$A:$P,10,FALSE)=0,"",VLOOKUP($A110,'Annex 2 EHV charges'!$A:$P,10,FALSE)),"")</f>
        <v>112.51</v>
      </c>
      <c r="G110" s="109">
        <f>IFERROR(IF(VLOOKUP($A110,'Annex 2 EHV charges'!$A:$P,11,FALSE)=0,"",VLOOKUP($A110,'Annex 2 EHV charges'!$A:$P,11,FALSE)),"")</f>
        <v>1.1299999999999999</v>
      </c>
      <c r="H110" s="109">
        <f>IFERROR(IF(VLOOKUP($A110,'Annex 2 EHV charges'!$A:$P,12,FALSE)=0,"",VLOOKUP($A110,'Annex 2 EHV charges'!$A:$P,12,FALSE)),"")</f>
        <v>1.1299999999999999</v>
      </c>
      <c r="I110" s="260" t="str">
        <f>IF('Annex 2 EHV charges'!Q116&lt;=6,"",'Annex 2 EHV charges'!Q116)</f>
        <v/>
      </c>
    </row>
    <row r="111" spans="1:9" ht="12.75" customHeight="1" x14ac:dyDescent="0.2">
      <c r="A111" s="102">
        <f t="array" ref="A111">IFERROR(INDEX('Annex 2 EHV charges'!$A$11:$A$260, MATCH(0, IF(ISBLANK('Annex 2 EHV charges'!$A$11:$A$260),1, COUNTIF(A$4:$A110, 'Annex 2 EHV charges'!$A$11:$A$260)), 0)),"")</f>
        <v>334</v>
      </c>
      <c r="B111" s="102">
        <f>IF($A111="","",VLOOKUP($A111,'Annex 2 EHV charges'!$A:$O,2,0))</f>
        <v>334</v>
      </c>
      <c r="C111" s="103">
        <f>IF($A111="","",VLOOKUP($A111,'Annex 2 EHV charges'!$A:$O,3,0))</f>
        <v>1800035327070</v>
      </c>
      <c r="D111" s="102" t="str">
        <f>IF($A111="","",VLOOKUP($A111,'Annex 2 EHV charges'!$A:$O,7,0))</f>
        <v>Edinburgh Airport</v>
      </c>
      <c r="E111" s="107">
        <f>IFERROR(IF(VLOOKUP($A111,'Annex 2 EHV charges'!$A:$P,9,FALSE)=0,"",VLOOKUP($A111,'Annex 2 EHV charges'!$A:$P,9,FALSE)),"")</f>
        <v>0.373</v>
      </c>
      <c r="F111" s="108">
        <f>IFERROR(IF(VLOOKUP($A111,'Annex 2 EHV charges'!$A:$P,10,FALSE)=0,"",VLOOKUP($A111,'Annex 2 EHV charges'!$A:$P,10,FALSE)),"")</f>
        <v>11803.46</v>
      </c>
      <c r="G111" s="109">
        <f>IFERROR(IF(VLOOKUP($A111,'Annex 2 EHV charges'!$A:$P,11,FALSE)=0,"",VLOOKUP($A111,'Annex 2 EHV charges'!$A:$P,11,FALSE)),"")</f>
        <v>2.59</v>
      </c>
      <c r="H111" s="109">
        <f>IFERROR(IF(VLOOKUP($A111,'Annex 2 EHV charges'!$A:$P,12,FALSE)=0,"",VLOOKUP($A111,'Annex 2 EHV charges'!$A:$P,12,FALSE)),"")</f>
        <v>2.59</v>
      </c>
      <c r="I111" s="260" t="str">
        <f>IF('Annex 2 EHV charges'!Q117&lt;=6,"",'Annex 2 EHV charges'!Q117)</f>
        <v/>
      </c>
    </row>
    <row r="112" spans="1:9" ht="12.75" customHeight="1" x14ac:dyDescent="0.2">
      <c r="A112" s="102">
        <f t="array" ref="A112">IFERROR(INDEX('Annex 2 EHV charges'!$A$11:$A$260, MATCH(0, IF(ISBLANK('Annex 2 EHV charges'!$A$11:$A$260),1, COUNTIF(A$4:$A111, 'Annex 2 EHV charges'!$A$11:$A$260)), 0)),"")</f>
        <v>313</v>
      </c>
      <c r="B112" s="102">
        <f>IF($A112="","",VLOOKUP($A112,'Annex 2 EHV charges'!$A:$O,2,0))</f>
        <v>313</v>
      </c>
      <c r="C112" s="103">
        <f>IF($A112="","",VLOOKUP($A112,'Annex 2 EHV charges'!$A:$O,3,0))</f>
        <v>1800053648310</v>
      </c>
      <c r="D112" s="102" t="str">
        <f>IF($A112="","",VLOOKUP($A112,'Annex 2 EHV charges'!$A:$O,7,0))</f>
        <v>Longannet Power Station</v>
      </c>
      <c r="E112" s="107" t="str">
        <f>IFERROR(IF(VLOOKUP($A112,'Annex 2 EHV charges'!$A:$P,9,FALSE)=0,"",VLOOKUP($A112,'Annex 2 EHV charges'!$A:$P,9,FALSE)),"")</f>
        <v>-</v>
      </c>
      <c r="F112" s="108">
        <f>IFERROR(IF(VLOOKUP($A112,'Annex 2 EHV charges'!$A:$P,10,FALSE)=0,"",VLOOKUP($A112,'Annex 2 EHV charges'!$A:$P,10,FALSE)),"")</f>
        <v>2347.5100000000002</v>
      </c>
      <c r="G112" s="109">
        <f>IFERROR(IF(VLOOKUP($A112,'Annex 2 EHV charges'!$A:$P,11,FALSE)=0,"",VLOOKUP($A112,'Annex 2 EHV charges'!$A:$P,11,FALSE)),"")</f>
        <v>5.22</v>
      </c>
      <c r="H112" s="109">
        <f>IFERROR(IF(VLOOKUP($A112,'Annex 2 EHV charges'!$A:$P,12,FALSE)=0,"",VLOOKUP($A112,'Annex 2 EHV charges'!$A:$P,12,FALSE)),"")</f>
        <v>5.22</v>
      </c>
      <c r="I112" s="260" t="str">
        <f>IF('Annex 2 EHV charges'!Q118&lt;=6,"",'Annex 2 EHV charges'!Q118)</f>
        <v/>
      </c>
    </row>
    <row r="113" spans="1:9" ht="12.75" customHeight="1" x14ac:dyDescent="0.2">
      <c r="A113" s="102">
        <f t="array" ref="A113">IFERROR(INDEX('Annex 2 EHV charges'!$A$11:$A$260, MATCH(0, IF(ISBLANK('Annex 2 EHV charges'!$A$11:$A$260),1, COUNTIF(A$4:$A112, 'Annex 2 EHV charges'!$A$11:$A$260)), 0)),"")</f>
        <v>848</v>
      </c>
      <c r="B113" s="102">
        <f>IF($A113="","",VLOOKUP($A113,'Annex 2 EHV charges'!$A:$O,2,0))</f>
        <v>848</v>
      </c>
      <c r="C113" s="103">
        <f>IF($A113="","",VLOOKUP($A113,'Annex 2 EHV charges'!$A:$O,3,0))</f>
        <v>1800060904910</v>
      </c>
      <c r="D113" s="102" t="str">
        <f>IF($A113="","",VLOOKUP($A113,'Annex 2 EHV charges'!$A:$O,7,0))</f>
        <v>Craigannet</v>
      </c>
      <c r="E113" s="107" t="str">
        <f>IFERROR(IF(VLOOKUP($A113,'Annex 2 EHV charges'!$A:$P,9,FALSE)=0,"",VLOOKUP($A113,'Annex 2 EHV charges'!$A:$P,9,FALSE)),"")</f>
        <v>-</v>
      </c>
      <c r="F113" s="108">
        <f>IFERROR(IF(VLOOKUP($A113,'Annex 2 EHV charges'!$A:$P,10,FALSE)=0,"",VLOOKUP($A113,'Annex 2 EHV charges'!$A:$P,10,FALSE)),"")</f>
        <v>100.1</v>
      </c>
      <c r="G113" s="109">
        <f>IFERROR(IF(VLOOKUP($A113,'Annex 2 EHV charges'!$A:$P,11,FALSE)=0,"",VLOOKUP($A113,'Annex 2 EHV charges'!$A:$P,11,FALSE)),"")</f>
        <v>1.99</v>
      </c>
      <c r="H113" s="109">
        <f>IFERROR(IF(VLOOKUP($A113,'Annex 2 EHV charges'!$A:$P,12,FALSE)=0,"",VLOOKUP($A113,'Annex 2 EHV charges'!$A:$P,12,FALSE)),"")</f>
        <v>1.99</v>
      </c>
      <c r="I113" s="260" t="str">
        <f>IF('Annex 2 EHV charges'!Q119&lt;=6,"",'Annex 2 EHV charges'!Q119)</f>
        <v/>
      </c>
    </row>
    <row r="114" spans="1:9" ht="12.75" customHeight="1" x14ac:dyDescent="0.2">
      <c r="A114" s="102">
        <f t="array" ref="A114">IFERROR(INDEX('Annex 2 EHV charges'!$A$11:$A$260, MATCH(0, IF(ISBLANK('Annex 2 EHV charges'!$A$11:$A$260),1, COUNTIF(A$4:$A113, 'Annex 2 EHV charges'!$A$11:$A$260)), 0)),"")</f>
        <v>890</v>
      </c>
      <c r="B114" s="102">
        <f>IF($A114="","",VLOOKUP($A114,'Annex 2 EHV charges'!$A:$O,2,0))</f>
        <v>890</v>
      </c>
      <c r="C114" s="103">
        <f>IF($A114="","",VLOOKUP($A114,'Annex 2 EHV charges'!$A:$O,3,0))</f>
        <v>1800061032840</v>
      </c>
      <c r="D114" s="102" t="str">
        <f>IF($A114="","",VLOOKUP($A114,'Annex 2 EHV charges'!$A:$O,7,0))</f>
        <v>Solwaybank</v>
      </c>
      <c r="E114" s="107" t="str">
        <f>IFERROR(IF(VLOOKUP($A114,'Annex 2 EHV charges'!$A:$P,9,FALSE)=0,"",VLOOKUP($A114,'Annex 2 EHV charges'!$A:$P,9,FALSE)),"")</f>
        <v>-</v>
      </c>
      <c r="F114" s="108">
        <f>IFERROR(IF(VLOOKUP($A114,'Annex 2 EHV charges'!$A:$P,10,FALSE)=0,"",VLOOKUP($A114,'Annex 2 EHV charges'!$A:$P,10,FALSE)),"")</f>
        <v>2052.4</v>
      </c>
      <c r="G114" s="109">
        <f>IFERROR(IF(VLOOKUP($A114,'Annex 2 EHV charges'!$A:$P,11,FALSE)=0,"",VLOOKUP($A114,'Annex 2 EHV charges'!$A:$P,11,FALSE)),"")</f>
        <v>2.38</v>
      </c>
      <c r="H114" s="109">
        <f>IFERROR(IF(VLOOKUP($A114,'Annex 2 EHV charges'!$A:$P,12,FALSE)=0,"",VLOOKUP($A114,'Annex 2 EHV charges'!$A:$P,12,FALSE)),"")</f>
        <v>2.38</v>
      </c>
      <c r="I114" s="260" t="str">
        <f>IF('Annex 2 EHV charges'!Q120&lt;=6,"",'Annex 2 EHV charges'!Q120)</f>
        <v/>
      </c>
    </row>
    <row r="115" spans="1:9" ht="12.75" customHeight="1" x14ac:dyDescent="0.2">
      <c r="A115" s="102">
        <f t="array" ref="A115">IFERROR(INDEX('Annex 2 EHV charges'!$A$11:$A$260, MATCH(0, IF(ISBLANK('Annex 2 EHV charges'!$A$11:$A$260),1, COUNTIF(A$4:$A114, 'Annex 2 EHV charges'!$A$11:$A$260)), 0)),"")</f>
        <v>870</v>
      </c>
      <c r="B115" s="102">
        <f>IF($A115="","",VLOOKUP($A115,'Annex 2 EHV charges'!$A:$O,2,0))</f>
        <v>870</v>
      </c>
      <c r="C115" s="103">
        <f>IF($A115="","",VLOOKUP($A115,'Annex 2 EHV charges'!$A:$O,3,0))</f>
        <v>1800060963650</v>
      </c>
      <c r="D115" s="102" t="str">
        <f>IF($A115="","",VLOOKUP($A115,'Annex 2 EHV charges'!$A:$O,7,0))</f>
        <v>Millerhill EFW</v>
      </c>
      <c r="E115" s="107" t="str">
        <f>IFERROR(IF(VLOOKUP($A115,'Annex 2 EHV charges'!$A:$P,9,FALSE)=0,"",VLOOKUP($A115,'Annex 2 EHV charges'!$A:$P,9,FALSE)),"")</f>
        <v>-</v>
      </c>
      <c r="F115" s="108">
        <f>IFERROR(IF(VLOOKUP($A115,'Annex 2 EHV charges'!$A:$P,10,FALSE)=0,"",VLOOKUP($A115,'Annex 2 EHV charges'!$A:$P,10,FALSE)),"")</f>
        <v>1576.96</v>
      </c>
      <c r="G115" s="109">
        <f>IFERROR(IF(VLOOKUP($A115,'Annex 2 EHV charges'!$A:$P,11,FALSE)=0,"",VLOOKUP($A115,'Annex 2 EHV charges'!$A:$P,11,FALSE)),"")</f>
        <v>2.15</v>
      </c>
      <c r="H115" s="109">
        <f>IFERROR(IF(VLOOKUP($A115,'Annex 2 EHV charges'!$A:$P,12,FALSE)=0,"",VLOOKUP($A115,'Annex 2 EHV charges'!$A:$P,12,FALSE)),"")</f>
        <v>2.15</v>
      </c>
      <c r="I115" s="260" t="str">
        <f>IF('Annex 2 EHV charges'!Q121&lt;=6,"",'Annex 2 EHV charges'!Q121)</f>
        <v>See Annex 6</v>
      </c>
    </row>
    <row r="116" spans="1:9" ht="12.75" customHeight="1" x14ac:dyDescent="0.2">
      <c r="A116" s="102" t="str">
        <f t="array" ref="A116">IFERROR(INDEX('Annex 2 EHV charges'!$A$11:$A$260, MATCH(0, IF(ISBLANK('Annex 2 EHV charges'!$A$11:$A$260),1, COUNTIF(A$4:$A115, 'Annex 2 EHV charges'!$A$11:$A$260)), 0)),"")</f>
        <v>MSID 8359</v>
      </c>
      <c r="B116" s="102" t="str">
        <f>IF($A116="","",VLOOKUP($A116,'Annex 2 EHV charges'!$A:$O,2,0))</f>
        <v>MSID 8359</v>
      </c>
      <c r="C116" s="103" t="str">
        <f>IF($A116="","",VLOOKUP($A116,'Annex 2 EHV charges'!$A:$O,3,0))</f>
        <v>MSID 8359</v>
      </c>
      <c r="D116" s="102" t="str">
        <f>IF($A116="","",VLOOKUP($A116,'Annex 2 EHV charges'!$A:$O,7,0))</f>
        <v>Broxburn ESS</v>
      </c>
      <c r="E116" s="107" t="str">
        <f>IFERROR(IF(VLOOKUP($A116,'Annex 2 EHV charges'!$A:$P,9,FALSE)=0,"",VLOOKUP($A116,'Annex 2 EHV charges'!$A:$P,9,FALSE)),"")</f>
        <v>-</v>
      </c>
      <c r="F116" s="108">
        <f>IFERROR(IF(VLOOKUP($A116,'Annex 2 EHV charges'!$A:$P,10,FALSE)=0,"",VLOOKUP($A116,'Annex 2 EHV charges'!$A:$P,10,FALSE)),"")</f>
        <v>1338.06</v>
      </c>
      <c r="G116" s="109">
        <f>IFERROR(IF(VLOOKUP($A116,'Annex 2 EHV charges'!$A:$P,11,FALSE)=0,"",VLOOKUP($A116,'Annex 2 EHV charges'!$A:$P,11,FALSE)),"")</f>
        <v>0.99</v>
      </c>
      <c r="H116" s="109">
        <f>IFERROR(IF(VLOOKUP($A116,'Annex 2 EHV charges'!$A:$P,12,FALSE)=0,"",VLOOKUP($A116,'Annex 2 EHV charges'!$A:$P,12,FALSE)),"")</f>
        <v>0.99</v>
      </c>
      <c r="I116" s="260" t="str">
        <f>IF('Annex 2 EHV charges'!Q122&lt;=6,"",'Annex 2 EHV charges'!Q122)</f>
        <v/>
      </c>
    </row>
    <row r="117" spans="1:9" ht="12.75" customHeight="1" x14ac:dyDescent="0.2">
      <c r="A117" s="102">
        <f t="array" ref="A117">IFERROR(INDEX('Annex 2 EHV charges'!$A$11:$A$260, MATCH(0, IF(ISBLANK('Annex 2 EHV charges'!$A$11:$A$260),1, COUNTIF(A$4:$A116, 'Annex 2 EHV charges'!$A$11:$A$260)), 0)),"")</f>
        <v>886</v>
      </c>
      <c r="B117" s="102">
        <f>IF($A117="","",VLOOKUP($A117,'Annex 2 EHV charges'!$A:$O,2,0))</f>
        <v>886</v>
      </c>
      <c r="C117" s="103" t="str">
        <f>IF($A117="","",VLOOKUP($A117,'Annex 2 EHV charges'!$A:$O,3,0))</f>
        <v>TBA 1A</v>
      </c>
      <c r="D117" s="102" t="str">
        <f>IF($A117="","",VLOOKUP($A117,'Annex 2 EHV charges'!$A:$O,7,0))</f>
        <v>Sneddon Law WF</v>
      </c>
      <c r="E117" s="107" t="str">
        <f>IFERROR(IF(VLOOKUP($A117,'Annex 2 EHV charges'!$A:$P,9,FALSE)=0,"",VLOOKUP($A117,'Annex 2 EHV charges'!$A:$P,9,FALSE)),"")</f>
        <v>-</v>
      </c>
      <c r="F117" s="108">
        <f>IFERROR(IF(VLOOKUP($A117,'Annex 2 EHV charges'!$A:$P,10,FALSE)=0,"",VLOOKUP($A117,'Annex 2 EHV charges'!$A:$P,10,FALSE)),"")</f>
        <v>627.29999999999995</v>
      </c>
      <c r="G117" s="109">
        <f>IFERROR(IF(VLOOKUP($A117,'Annex 2 EHV charges'!$A:$P,11,FALSE)=0,"",VLOOKUP($A117,'Annex 2 EHV charges'!$A:$P,11,FALSE)),"")</f>
        <v>0.77</v>
      </c>
      <c r="H117" s="109">
        <f>IFERROR(IF(VLOOKUP($A117,'Annex 2 EHV charges'!$A:$P,12,FALSE)=0,"",VLOOKUP($A117,'Annex 2 EHV charges'!$A:$P,12,FALSE)),"")</f>
        <v>0.77</v>
      </c>
      <c r="I117" s="260" t="str">
        <f>IF('Annex 2 EHV charges'!Q123&lt;=6,"",'Annex 2 EHV charges'!Q123)</f>
        <v/>
      </c>
    </row>
    <row r="118" spans="1:9" ht="12.75" customHeight="1" x14ac:dyDescent="0.2">
      <c r="A118" s="102">
        <f t="array" ref="A118">IFERROR(INDEX('Annex 2 EHV charges'!$A$11:$A$260, MATCH(0, IF(ISBLANK('Annex 2 EHV charges'!$A$11:$A$260),1, COUNTIF(A$4:$A117, 'Annex 2 EHV charges'!$A$11:$A$260)), 0)),"")</f>
        <v>897</v>
      </c>
      <c r="B118" s="102">
        <f>IF($A118="","",VLOOKUP($A118,'Annex 2 EHV charges'!$A:$O,2,0))</f>
        <v>897</v>
      </c>
      <c r="C118" s="103">
        <f>IF($A118="","",VLOOKUP($A118,'Annex 2 EHV charges'!$A:$O,3,0))</f>
        <v>1800061146877</v>
      </c>
      <c r="D118" s="102" t="str">
        <f>IF($A118="","",VLOOKUP($A118,'Annex 2 EHV charges'!$A:$O,7,0))</f>
        <v>Redhouse Energy Storage site (ESS)</v>
      </c>
      <c r="E118" s="107" t="str">
        <f>IFERROR(IF(VLOOKUP($A118,'Annex 2 EHV charges'!$A:$P,9,FALSE)=0,"",VLOOKUP($A118,'Annex 2 EHV charges'!$A:$P,9,FALSE)),"")</f>
        <v>-</v>
      </c>
      <c r="F118" s="108">
        <f>IFERROR(IF(VLOOKUP($A118,'Annex 2 EHV charges'!$A:$P,10,FALSE)=0,"",VLOOKUP($A118,'Annex 2 EHV charges'!$A:$P,10,FALSE)),"")</f>
        <v>719.29</v>
      </c>
      <c r="G118" s="109">
        <f>IFERROR(IF(VLOOKUP($A118,'Annex 2 EHV charges'!$A:$P,11,FALSE)=0,"",VLOOKUP($A118,'Annex 2 EHV charges'!$A:$P,11,FALSE)),"")</f>
        <v>1.1000000000000001</v>
      </c>
      <c r="H118" s="109">
        <f>IFERROR(IF(VLOOKUP($A118,'Annex 2 EHV charges'!$A:$P,12,FALSE)=0,"",VLOOKUP($A118,'Annex 2 EHV charges'!$A:$P,12,FALSE)),"")</f>
        <v>1.1000000000000001</v>
      </c>
      <c r="I118" s="260" t="str">
        <f>IF('Annex 2 EHV charges'!Q124&lt;=6,"",'Annex 2 EHV charges'!Q124)</f>
        <v/>
      </c>
    </row>
    <row r="119" spans="1:9" ht="12.75" customHeight="1" x14ac:dyDescent="0.2">
      <c r="A119" s="102">
        <f t="array" ref="A119">IFERROR(INDEX('Annex 2 EHV charges'!$A$11:$A$260, MATCH(0, IF(ISBLANK('Annex 2 EHV charges'!$A$11:$A$260),1, COUNTIF(A$4:$A118, 'Annex 2 EHV charges'!$A$11:$A$260)), 0)),"")</f>
        <v>895</v>
      </c>
      <c r="B119" s="102">
        <f>IF($A119="","",VLOOKUP($A119,'Annex 2 EHV charges'!$A:$O,2,0))</f>
        <v>895</v>
      </c>
      <c r="C119" s="103">
        <f>IF($A119="","",VLOOKUP($A119,'Annex 2 EHV charges'!$A:$O,3,0))</f>
        <v>1800061106740</v>
      </c>
      <c r="D119" s="102" t="str">
        <f>IF($A119="","",VLOOKUP($A119,'Annex 2 EHV charges'!$A:$O,7,0))</f>
        <v>Inverclyde Windfarm</v>
      </c>
      <c r="E119" s="107" t="str">
        <f>IFERROR(IF(VLOOKUP($A119,'Annex 2 EHV charges'!$A:$P,9,FALSE)=0,"",VLOOKUP($A119,'Annex 2 EHV charges'!$A:$P,9,FALSE)),"")</f>
        <v>-</v>
      </c>
      <c r="F119" s="108">
        <f>IFERROR(IF(VLOOKUP($A119,'Annex 2 EHV charges'!$A:$P,10,FALSE)=0,"",VLOOKUP($A119,'Annex 2 EHV charges'!$A:$P,10,FALSE)),"")</f>
        <v>5.99</v>
      </c>
      <c r="G119" s="109">
        <f>IFERROR(IF(VLOOKUP($A119,'Annex 2 EHV charges'!$A:$P,11,FALSE)=0,"",VLOOKUP($A119,'Annex 2 EHV charges'!$A:$P,11,FALSE)),"")</f>
        <v>0.92</v>
      </c>
      <c r="H119" s="109">
        <f>IFERROR(IF(VLOOKUP($A119,'Annex 2 EHV charges'!$A:$P,12,FALSE)=0,"",VLOOKUP($A119,'Annex 2 EHV charges'!$A:$P,12,FALSE)),"")</f>
        <v>0.92</v>
      </c>
      <c r="I119" s="260" t="str">
        <f>IF('Annex 2 EHV charges'!Q125&lt;=6,"",'Annex 2 EHV charges'!Q125)</f>
        <v/>
      </c>
    </row>
    <row r="120" spans="1:9" ht="12.75" customHeight="1" x14ac:dyDescent="0.2">
      <c r="A120" s="102">
        <f t="array" ref="A120">IFERROR(INDEX('Annex 2 EHV charges'!$A$11:$A$260, MATCH(0, IF(ISBLANK('Annex 2 EHV charges'!$A$11:$A$260),1, COUNTIF(A$4:$A119, 'Annex 2 EHV charges'!$A$11:$A$260)), 0)),"")</f>
        <v>911</v>
      </c>
      <c r="B120" s="102">
        <f>IF($A120="","",VLOOKUP($A120,'Annex 2 EHV charges'!$A:$O,2,0))</f>
        <v>911</v>
      </c>
      <c r="C120" s="103">
        <f>IF($A120="","",VLOOKUP($A120,'Annex 2 EHV charges'!$A:$O,3,0))</f>
        <v>1800061165986</v>
      </c>
      <c r="D120" s="102" t="str">
        <f>IF($A120="","",VLOOKUP($A120,'Annex 2 EHV charges'!$A:$O,7,0))</f>
        <v>Harelaw Gas</v>
      </c>
      <c r="E120" s="107" t="str">
        <f>IFERROR(IF(VLOOKUP($A120,'Annex 2 EHV charges'!$A:$P,9,FALSE)=0,"",VLOOKUP($A120,'Annex 2 EHV charges'!$A:$P,9,FALSE)),"")</f>
        <v>-</v>
      </c>
      <c r="F120" s="108">
        <f>IFERROR(IF(VLOOKUP($A120,'Annex 2 EHV charges'!$A:$P,10,FALSE)=0,"",VLOOKUP($A120,'Annex 2 EHV charges'!$A:$P,10,FALSE)),"")</f>
        <v>20.07</v>
      </c>
      <c r="G120" s="109">
        <f>IFERROR(IF(VLOOKUP($A120,'Annex 2 EHV charges'!$A:$P,11,FALSE)=0,"",VLOOKUP($A120,'Annex 2 EHV charges'!$A:$P,11,FALSE)),"")</f>
        <v>1.1000000000000001</v>
      </c>
      <c r="H120" s="109">
        <f>IFERROR(IF(VLOOKUP($A120,'Annex 2 EHV charges'!$A:$P,12,FALSE)=0,"",VLOOKUP($A120,'Annex 2 EHV charges'!$A:$P,12,FALSE)),"")</f>
        <v>1.1000000000000001</v>
      </c>
      <c r="I120" s="260" t="str">
        <f>IF('Annex 2 EHV charges'!Q126&lt;=6,"",'Annex 2 EHV charges'!Q126)</f>
        <v/>
      </c>
    </row>
    <row r="121" spans="1:9" ht="12.75" customHeight="1" x14ac:dyDescent="0.2">
      <c r="A121" s="102">
        <f t="array" ref="A121">IFERROR(INDEX('Annex 2 EHV charges'!$A$11:$A$260, MATCH(0, IF(ISBLANK('Annex 2 EHV charges'!$A$11:$A$260),1, COUNTIF(A$4:$A120, 'Annex 2 EHV charges'!$A$11:$A$260)), 0)),"")</f>
        <v>898</v>
      </c>
      <c r="B121" s="102">
        <f>IF($A121="","",VLOOKUP($A121,'Annex 2 EHV charges'!$A:$O,2,0))</f>
        <v>898</v>
      </c>
      <c r="C121" s="103">
        <f>IF($A121="","",VLOOKUP($A121,'Annex 2 EHV charges'!$A:$O,3,0))</f>
        <v>1800061148475</v>
      </c>
      <c r="D121" s="102" t="str">
        <f>IF($A121="","",VLOOKUP($A121,'Annex 2 EHV charges'!$A:$O,7,0))</f>
        <v>Byers Brae Battery Storage</v>
      </c>
      <c r="E121" s="107" t="str">
        <f>IFERROR(IF(VLOOKUP($A121,'Annex 2 EHV charges'!$A:$P,9,FALSE)=0,"",VLOOKUP($A121,'Annex 2 EHV charges'!$A:$P,9,FALSE)),"")</f>
        <v>-</v>
      </c>
      <c r="F121" s="108">
        <f>IFERROR(IF(VLOOKUP($A121,'Annex 2 EHV charges'!$A:$P,10,FALSE)=0,"",VLOOKUP($A121,'Annex 2 EHV charges'!$A:$P,10,FALSE)),"")</f>
        <v>629.53</v>
      </c>
      <c r="G121" s="109">
        <f>IFERROR(IF(VLOOKUP($A121,'Annex 2 EHV charges'!$A:$P,11,FALSE)=0,"",VLOOKUP($A121,'Annex 2 EHV charges'!$A:$P,11,FALSE)),"")</f>
        <v>1.1000000000000001</v>
      </c>
      <c r="H121" s="109">
        <f>IFERROR(IF(VLOOKUP($A121,'Annex 2 EHV charges'!$A:$P,12,FALSE)=0,"",VLOOKUP($A121,'Annex 2 EHV charges'!$A:$P,12,FALSE)),"")</f>
        <v>1.1000000000000001</v>
      </c>
      <c r="I121" s="260" t="str">
        <f>IF('Annex 2 EHV charges'!Q127&lt;=6,"",'Annex 2 EHV charges'!Q127)</f>
        <v/>
      </c>
    </row>
    <row r="122" spans="1:9" ht="12.75" customHeight="1" x14ac:dyDescent="0.2">
      <c r="A122" s="102">
        <f t="array" ref="A122">IFERROR(INDEX('Annex 2 EHV charges'!$A$11:$A$260, MATCH(0, IF(ISBLANK('Annex 2 EHV charges'!$A$11:$A$260),1, COUNTIF(A$4:$A121, 'Annex 2 EHV charges'!$A$11:$A$260)), 0)),"")</f>
        <v>893</v>
      </c>
      <c r="B122" s="102">
        <f>IF($A122="","",VLOOKUP($A122,'Annex 2 EHV charges'!$A:$O,2,0))</f>
        <v>893</v>
      </c>
      <c r="C122" s="103">
        <f>IF($A122="","",VLOOKUP($A122,'Annex 2 EHV charges'!$A:$O,3,0))</f>
        <v>1800061084529</v>
      </c>
      <c r="D122" s="102" t="str">
        <f>IF($A122="","",VLOOKUP($A122,'Annex 2 EHV charges'!$A:$O,7,0))</f>
        <v>Netherton Gas</v>
      </c>
      <c r="E122" s="107" t="str">
        <f>IFERROR(IF(VLOOKUP($A122,'Annex 2 EHV charges'!$A:$P,9,FALSE)=0,"",VLOOKUP($A122,'Annex 2 EHV charges'!$A:$P,9,FALSE)),"")</f>
        <v>-</v>
      </c>
      <c r="F122" s="108">
        <f>IFERROR(IF(VLOOKUP($A122,'Annex 2 EHV charges'!$A:$P,10,FALSE)=0,"",VLOOKUP($A122,'Annex 2 EHV charges'!$A:$P,10,FALSE)),"")</f>
        <v>120.28</v>
      </c>
      <c r="G122" s="109">
        <f>IFERROR(IF(VLOOKUP($A122,'Annex 2 EHV charges'!$A:$P,11,FALSE)=0,"",VLOOKUP($A122,'Annex 2 EHV charges'!$A:$P,11,FALSE)),"")</f>
        <v>1.1000000000000001</v>
      </c>
      <c r="H122" s="109">
        <f>IFERROR(IF(VLOOKUP($A122,'Annex 2 EHV charges'!$A:$P,12,FALSE)=0,"",VLOOKUP($A122,'Annex 2 EHV charges'!$A:$P,12,FALSE)),"")</f>
        <v>1.1000000000000001</v>
      </c>
      <c r="I122" s="260" t="str">
        <f>IF('Annex 2 EHV charges'!Q128&lt;=6,"",'Annex 2 EHV charges'!Q128)</f>
        <v/>
      </c>
    </row>
    <row r="123" spans="1:9" ht="12.75" customHeight="1" x14ac:dyDescent="0.2">
      <c r="A123" s="102">
        <f t="array" ref="A123">IFERROR(INDEX('Annex 2 EHV charges'!$A$11:$A$260, MATCH(0, IF(ISBLANK('Annex 2 EHV charges'!$A$11:$A$260),1, COUNTIF(A$4:$A122, 'Annex 2 EHV charges'!$A$11:$A$260)), 0)),"")</f>
        <v>894</v>
      </c>
      <c r="B123" s="102">
        <f>IF($A123="","",VLOOKUP($A123,'Annex 2 EHV charges'!$A:$O,2,0))</f>
        <v>894</v>
      </c>
      <c r="C123" s="103">
        <f>IF($A123="","",VLOOKUP($A123,'Annex 2 EHV charges'!$A:$O,3,0))</f>
        <v>1800061084421</v>
      </c>
      <c r="D123" s="102" t="str">
        <f>IF($A123="","",VLOOKUP($A123,'Annex 2 EHV charges'!$A:$O,7,0))</f>
        <v>Carbrain Gas</v>
      </c>
      <c r="E123" s="107" t="str">
        <f>IFERROR(IF(VLOOKUP($A123,'Annex 2 EHV charges'!$A:$P,9,FALSE)=0,"",VLOOKUP($A123,'Annex 2 EHV charges'!$A:$P,9,FALSE)),"")</f>
        <v>-</v>
      </c>
      <c r="F123" s="108">
        <f>IFERROR(IF(VLOOKUP($A123,'Annex 2 EHV charges'!$A:$P,10,FALSE)=0,"",VLOOKUP($A123,'Annex 2 EHV charges'!$A:$P,10,FALSE)),"")</f>
        <v>101.38</v>
      </c>
      <c r="G123" s="109">
        <f>IFERROR(IF(VLOOKUP($A123,'Annex 2 EHV charges'!$A:$P,11,FALSE)=0,"",VLOOKUP($A123,'Annex 2 EHV charges'!$A:$P,11,FALSE)),"")</f>
        <v>1.1000000000000001</v>
      </c>
      <c r="H123" s="109">
        <f>IFERROR(IF(VLOOKUP($A123,'Annex 2 EHV charges'!$A:$P,12,FALSE)=0,"",VLOOKUP($A123,'Annex 2 EHV charges'!$A:$P,12,FALSE)),"")</f>
        <v>1.1000000000000001</v>
      </c>
      <c r="I123" s="260" t="str">
        <f>IF('Annex 2 EHV charges'!Q129&lt;=6,"",'Annex 2 EHV charges'!Q129)</f>
        <v/>
      </c>
    </row>
    <row r="124" spans="1:9" ht="12.75" customHeight="1" x14ac:dyDescent="0.2">
      <c r="A124" s="102">
        <f t="array" ref="A124">IFERROR(INDEX('Annex 2 EHV charges'!$A$11:$A$260, MATCH(0, IF(ISBLANK('Annex 2 EHV charges'!$A$11:$A$260),1, COUNTIF(A$4:$A123, 'Annex 2 EHV charges'!$A$11:$A$260)), 0)),"")</f>
        <v>846</v>
      </c>
      <c r="B124" s="102">
        <f>IF($A124="","",VLOOKUP($A124,'Annex 2 EHV charges'!$A:$O,2,0))</f>
        <v>846</v>
      </c>
      <c r="C124" s="103">
        <f>IF($A124="","",VLOOKUP($A124,'Annex 2 EHV charges'!$A:$O,3,0))</f>
        <v>1800061175042</v>
      </c>
      <c r="D124" s="102" t="str">
        <f>IF($A124="","",VLOOKUP($A124,'Annex 2 EHV charges'!$A:$O,7,0))</f>
        <v>Leven Gas Generation</v>
      </c>
      <c r="E124" s="107" t="str">
        <f>IFERROR(IF(VLOOKUP($A124,'Annex 2 EHV charges'!$A:$P,9,FALSE)=0,"",VLOOKUP($A124,'Annex 2 EHV charges'!$A:$P,9,FALSE)),"")</f>
        <v>-</v>
      </c>
      <c r="F124" s="108">
        <f>IFERROR(IF(VLOOKUP($A124,'Annex 2 EHV charges'!$A:$P,10,FALSE)=0,"",VLOOKUP($A124,'Annex 2 EHV charges'!$A:$P,10,FALSE)),"")</f>
        <v>90.66</v>
      </c>
      <c r="G124" s="109">
        <f>IFERROR(IF(VLOOKUP($A124,'Annex 2 EHV charges'!$A:$P,11,FALSE)=0,"",VLOOKUP($A124,'Annex 2 EHV charges'!$A:$P,11,FALSE)),"")</f>
        <v>1.1000000000000001</v>
      </c>
      <c r="H124" s="109">
        <f>IFERROR(IF(VLOOKUP($A124,'Annex 2 EHV charges'!$A:$P,12,FALSE)=0,"",VLOOKUP($A124,'Annex 2 EHV charges'!$A:$P,12,FALSE)),"")</f>
        <v>1.1000000000000001</v>
      </c>
      <c r="I124" s="260" t="str">
        <f>IF('Annex 2 EHV charges'!Q130&lt;=6,"",'Annex 2 EHV charges'!Q130)</f>
        <v/>
      </c>
    </row>
    <row r="125" spans="1:9" ht="12.75" customHeight="1" x14ac:dyDescent="0.2">
      <c r="A125" s="102">
        <f t="array" ref="A125">IFERROR(INDEX('Annex 2 EHV charges'!$A$11:$A$260, MATCH(0, IF(ISBLANK('Annex 2 EHV charges'!$A$11:$A$260),1, COUNTIF(A$4:$A124, 'Annex 2 EHV charges'!$A$11:$A$260)), 0)),"")</f>
        <v>896</v>
      </c>
      <c r="B125" s="102">
        <f>IF($A125="","",VLOOKUP($A125,'Annex 2 EHV charges'!$A:$O,2,0))</f>
        <v>896</v>
      </c>
      <c r="C125" s="103">
        <f>IF($A125="","",VLOOKUP($A125,'Annex 2 EHV charges'!$A:$O,3,0))</f>
        <v>1800061114388</v>
      </c>
      <c r="D125" s="102" t="str">
        <f>IF($A125="","",VLOOKUP($A125,'Annex 2 EHV charges'!$A:$O,7,0))</f>
        <v>Carmuirs Gas</v>
      </c>
      <c r="E125" s="107" t="str">
        <f>IFERROR(IF(VLOOKUP($A125,'Annex 2 EHV charges'!$A:$P,9,FALSE)=0,"",VLOOKUP($A125,'Annex 2 EHV charges'!$A:$P,9,FALSE)),"")</f>
        <v>-</v>
      </c>
      <c r="F125" s="108">
        <f>IFERROR(IF(VLOOKUP($A125,'Annex 2 EHV charges'!$A:$P,10,FALSE)=0,"",VLOOKUP($A125,'Annex 2 EHV charges'!$A:$P,10,FALSE)),"")</f>
        <v>81.8</v>
      </c>
      <c r="G125" s="109">
        <f>IFERROR(IF(VLOOKUP($A125,'Annex 2 EHV charges'!$A:$P,11,FALSE)=0,"",VLOOKUP($A125,'Annex 2 EHV charges'!$A:$P,11,FALSE)),"")</f>
        <v>2.0699999999999998</v>
      </c>
      <c r="H125" s="109">
        <f>IFERROR(IF(VLOOKUP($A125,'Annex 2 EHV charges'!$A:$P,12,FALSE)=0,"",VLOOKUP($A125,'Annex 2 EHV charges'!$A:$P,12,FALSE)),"")</f>
        <v>2.0699999999999998</v>
      </c>
      <c r="I125" s="260" t="str">
        <f>IF('Annex 2 EHV charges'!Q131&lt;=6,"",'Annex 2 EHV charges'!Q131)</f>
        <v>See Annex 6</v>
      </c>
    </row>
    <row r="126" spans="1:9" ht="12.75" customHeight="1" x14ac:dyDescent="0.2">
      <c r="A126" s="102" t="str">
        <f t="array" ref="A126">IFERROR(INDEX('Annex 2 EHV charges'!$A$11:$A$260, MATCH(0, IF(ISBLANK('Annex 2 EHV charges'!$A$11:$A$260),1, COUNTIF(A$4:$A125, 'Annex 2 EHV charges'!$A$11:$A$260)), 0)),"")</f>
        <v>TBA 3A</v>
      </c>
      <c r="B126" s="102" t="str">
        <f>IF($A126="","",VLOOKUP($A126,'Annex 2 EHV charges'!$A:$O,2,0))</f>
        <v>TBA 3A</v>
      </c>
      <c r="C126" s="103" t="str">
        <f>IF($A126="","",VLOOKUP($A126,'Annex 2 EHV charges'!$A:$O,3,0))</f>
        <v>TBA 3A</v>
      </c>
      <c r="D126" s="102" t="str">
        <f>IF($A126="","",VLOOKUP($A126,'Annex 2 EHV charges'!$A:$O,7,0))</f>
        <v>Abercorn Street</v>
      </c>
      <c r="E126" s="107" t="str">
        <f>IFERROR(IF(VLOOKUP($A126,'Annex 2 EHV charges'!$A:$P,9,FALSE)=0,"",VLOOKUP($A126,'Annex 2 EHV charges'!$A:$P,9,FALSE)),"")</f>
        <v>-</v>
      </c>
      <c r="F126" s="108">
        <f>IFERROR(IF(VLOOKUP($A126,'Annex 2 EHV charges'!$A:$P,10,FALSE)=0,"",VLOOKUP($A126,'Annex 2 EHV charges'!$A:$P,10,FALSE)),"")</f>
        <v>151.57</v>
      </c>
      <c r="G126" s="109">
        <f>IFERROR(IF(VLOOKUP($A126,'Annex 2 EHV charges'!$A:$P,11,FALSE)=0,"",VLOOKUP($A126,'Annex 2 EHV charges'!$A:$P,11,FALSE)),"")</f>
        <v>1.1000000000000001</v>
      </c>
      <c r="H126" s="109">
        <f>IFERROR(IF(VLOOKUP($A126,'Annex 2 EHV charges'!$A:$P,12,FALSE)=0,"",VLOOKUP($A126,'Annex 2 EHV charges'!$A:$P,12,FALSE)),"")</f>
        <v>1.1000000000000001</v>
      </c>
      <c r="I126" s="260" t="str">
        <f>IF('Annex 2 EHV charges'!Q132&lt;=6,"",'Annex 2 EHV charges'!Q132)</f>
        <v/>
      </c>
    </row>
    <row r="127" spans="1:9" ht="12.75" customHeight="1" x14ac:dyDescent="0.2">
      <c r="A127" s="102">
        <f t="array" ref="A127">IFERROR(INDEX('Annex 2 EHV charges'!$A$11:$A$260, MATCH(0, IF(ISBLANK('Annex 2 EHV charges'!$A$11:$A$260),1, COUNTIF(A$4:$A126, 'Annex 2 EHV charges'!$A$11:$A$260)), 0)),"")</f>
        <v>859</v>
      </c>
      <c r="B127" s="102">
        <f>IF($A127="","",VLOOKUP($A127,'Annex 2 EHV charges'!$A:$O,2,0))</f>
        <v>859</v>
      </c>
      <c r="C127" s="103">
        <f>IF($A127="","",VLOOKUP($A127,'Annex 2 EHV charges'!$A:$O,3,0))</f>
        <v>1800035320127</v>
      </c>
      <c r="D127" s="102" t="str">
        <f>IF($A127="","",VLOOKUP($A127,'Annex 2 EHV charges'!$A:$O,7,0))</f>
        <v>GSK Irvine</v>
      </c>
      <c r="E127" s="107" t="str">
        <f>IFERROR(IF(VLOOKUP($A127,'Annex 2 EHV charges'!$A:$P,9,FALSE)=0,"",VLOOKUP($A127,'Annex 2 EHV charges'!$A:$P,9,FALSE)),"")</f>
        <v>-</v>
      </c>
      <c r="F127" s="108">
        <f>IFERROR(IF(VLOOKUP($A127,'Annex 2 EHV charges'!$A:$P,10,FALSE)=0,"",VLOOKUP($A127,'Annex 2 EHV charges'!$A:$P,10,FALSE)),"")</f>
        <v>37661.51</v>
      </c>
      <c r="G127" s="109">
        <f>IFERROR(IF(VLOOKUP($A127,'Annex 2 EHV charges'!$A:$P,11,FALSE)=0,"",VLOOKUP($A127,'Annex 2 EHV charges'!$A:$P,11,FALSE)),"")</f>
        <v>5.05</v>
      </c>
      <c r="H127" s="109">
        <f>IFERROR(IF(VLOOKUP($A127,'Annex 2 EHV charges'!$A:$P,12,FALSE)=0,"",VLOOKUP($A127,'Annex 2 EHV charges'!$A:$P,12,FALSE)),"")</f>
        <v>5.05</v>
      </c>
      <c r="I127" s="260" t="str">
        <f>IF('Annex 2 EHV charges'!Q133&lt;=6,"",'Annex 2 EHV charges'!Q133)</f>
        <v>See Annex 6</v>
      </c>
    </row>
    <row r="128" spans="1:9" ht="12.75" customHeight="1" x14ac:dyDescent="0.2">
      <c r="A128" s="102">
        <f t="array" ref="A128">IFERROR(INDEX('Annex 2 EHV charges'!$A$11:$A$260, MATCH(0, IF(ISBLANK('Annex 2 EHV charges'!$A$11:$A$260),1, COUNTIF(A$4:$A127, 'Annex 2 EHV charges'!$A$11:$A$260)), 0)),"")</f>
        <v>866</v>
      </c>
      <c r="B128" s="102">
        <f>IF($A128="","",VLOOKUP($A128,'Annex 2 EHV charges'!$A:$O,2,0))</f>
        <v>866</v>
      </c>
      <c r="C128" s="103">
        <f>IF($A128="","",VLOOKUP($A128,'Annex 2 EHV charges'!$A:$O,3,0))</f>
        <v>1800051523646</v>
      </c>
      <c r="D128" s="102" t="str">
        <f>IF($A128="","",VLOOKUP($A128,'Annex 2 EHV charges'!$A:$O,7,0))</f>
        <v>Calachem RDF CHP Plant</v>
      </c>
      <c r="E128" s="107">
        <f>IFERROR(IF(VLOOKUP($A128,'Annex 2 EHV charges'!$A:$P,9,FALSE)=0,"",VLOOKUP($A128,'Annex 2 EHV charges'!$A:$P,9,FALSE)),"")</f>
        <v>0.70799999999999996</v>
      </c>
      <c r="F128" s="108">
        <f>IFERROR(IF(VLOOKUP($A128,'Annex 2 EHV charges'!$A:$P,10,FALSE)=0,"",VLOOKUP($A128,'Annex 2 EHV charges'!$A:$P,10,FALSE)),"")</f>
        <v>27627.14</v>
      </c>
      <c r="G128" s="109">
        <f>IFERROR(IF(VLOOKUP($A128,'Annex 2 EHV charges'!$A:$P,11,FALSE)=0,"",VLOOKUP($A128,'Annex 2 EHV charges'!$A:$P,11,FALSE)),"")</f>
        <v>1.25</v>
      </c>
      <c r="H128" s="109">
        <f>IFERROR(IF(VLOOKUP($A128,'Annex 2 EHV charges'!$A:$P,12,FALSE)=0,"",VLOOKUP($A128,'Annex 2 EHV charges'!$A:$P,12,FALSE)),"")</f>
        <v>1.25</v>
      </c>
      <c r="I128" s="260" t="str">
        <f>IF('Annex 2 EHV charges'!Q134&lt;=6,"",'Annex 2 EHV charges'!Q134)</f>
        <v>See Annex 6</v>
      </c>
    </row>
    <row r="129" spans="1:9" ht="12.75" customHeight="1" x14ac:dyDescent="0.2">
      <c r="A129" s="102" t="str">
        <f t="array" ref="A129">IFERROR(INDEX('Annex 2 EHV charges'!$A$11:$A$260, MATCH(0, IF(ISBLANK('Annex 2 EHV charges'!$A$11:$A$260),1, COUNTIF(A$4:$A128, 'Annex 2 EHV charges'!$A$11:$A$260)), 0)),"")</f>
        <v>TBA 14A</v>
      </c>
      <c r="B129" s="102" t="str">
        <f>IF($A129="","",VLOOKUP($A129,'Annex 2 EHV charges'!$A:$O,2,0))</f>
        <v>TBA 14A</v>
      </c>
      <c r="C129" s="103" t="str">
        <f>IF($A129="","",VLOOKUP($A129,'Annex 2 EHV charges'!$A:$O,3,0))</f>
        <v>TBA 9A</v>
      </c>
      <c r="D129" s="102" t="str">
        <f>IF($A129="","",VLOOKUP($A129,'Annex 2 EHV charges'!$A:$O,7,0))</f>
        <v xml:space="preserve">Drumcross ESS </v>
      </c>
      <c r="E129" s="107" t="str">
        <f>IFERROR(IF(VLOOKUP($A129,'Annex 2 EHV charges'!$A:$P,9,FALSE)=0,"",VLOOKUP($A129,'Annex 2 EHV charges'!$A:$P,9,FALSE)),"")</f>
        <v>-</v>
      </c>
      <c r="F129" s="108">
        <f>IFERROR(IF(VLOOKUP($A129,'Annex 2 EHV charges'!$A:$P,10,FALSE)=0,"",VLOOKUP($A129,'Annex 2 EHV charges'!$A:$P,10,FALSE)),"")</f>
        <v>2100.39</v>
      </c>
      <c r="G129" s="109">
        <f>IFERROR(IF(VLOOKUP($A129,'Annex 2 EHV charges'!$A:$P,11,FALSE)=0,"",VLOOKUP($A129,'Annex 2 EHV charges'!$A:$P,11,FALSE)),"")</f>
        <v>1.1000000000000001</v>
      </c>
      <c r="H129" s="109">
        <f>IFERROR(IF(VLOOKUP($A129,'Annex 2 EHV charges'!$A:$P,12,FALSE)=0,"",VLOOKUP($A129,'Annex 2 EHV charges'!$A:$P,12,FALSE)),"")</f>
        <v>1.1000000000000001</v>
      </c>
      <c r="I129" s="260" t="str">
        <f>IF('Annex 2 EHV charges'!Q135&lt;=6,"",'Annex 2 EHV charges'!Q135)</f>
        <v/>
      </c>
    </row>
    <row r="130" spans="1:9" ht="12.75" customHeight="1" x14ac:dyDescent="0.2">
      <c r="A130" s="102" t="str">
        <f t="array" ref="A130">IFERROR(INDEX('Annex 2 EHV charges'!$A$11:$A$260, MATCH(0, IF(ISBLANK('Annex 2 EHV charges'!$A$11:$A$260),1, COUNTIF(A$4:$A129, 'Annex 2 EHV charges'!$A$11:$A$260)), 0)),"")</f>
        <v>TBA 15A</v>
      </c>
      <c r="B130" s="102" t="str">
        <f>IF($A130="","",VLOOKUP($A130,'Annex 2 EHV charges'!$A:$O,2,0))</f>
        <v>TBA 15A</v>
      </c>
      <c r="C130" s="103" t="str">
        <f>IF($A130="","",VLOOKUP($A130,'Annex 2 EHV charges'!$A:$O,3,0))</f>
        <v>TBA 14A</v>
      </c>
      <c r="D130" s="102" t="str">
        <f>IF($A130="","",VLOOKUP($A130,'Annex 2 EHV charges'!$A:$O,7,0))</f>
        <v>Easter Drumclair WF</v>
      </c>
      <c r="E130" s="107" t="str">
        <f>IFERROR(IF(VLOOKUP($A130,'Annex 2 EHV charges'!$A:$P,9,FALSE)=0,"",VLOOKUP($A130,'Annex 2 EHV charges'!$A:$P,9,FALSE)),"")</f>
        <v>-</v>
      </c>
      <c r="F130" s="108">
        <f>IFERROR(IF(VLOOKUP($A130,'Annex 2 EHV charges'!$A:$P,10,FALSE)=0,"",VLOOKUP($A130,'Annex 2 EHV charges'!$A:$P,10,FALSE)),"")</f>
        <v>326.94</v>
      </c>
      <c r="G130" s="109">
        <f>IFERROR(IF(VLOOKUP($A130,'Annex 2 EHV charges'!$A:$P,11,FALSE)=0,"",VLOOKUP($A130,'Annex 2 EHV charges'!$A:$P,11,FALSE)),"")</f>
        <v>1.32</v>
      </c>
      <c r="H130" s="109">
        <f>IFERROR(IF(VLOOKUP($A130,'Annex 2 EHV charges'!$A:$P,12,FALSE)=0,"",VLOOKUP($A130,'Annex 2 EHV charges'!$A:$P,12,FALSE)),"")</f>
        <v>1.32</v>
      </c>
      <c r="I130" s="260" t="str">
        <f>IF('Annex 2 EHV charges'!Q136&lt;=6,"",'Annex 2 EHV charges'!Q136)</f>
        <v/>
      </c>
    </row>
    <row r="131" spans="1:9" ht="12.75" customHeight="1" x14ac:dyDescent="0.2">
      <c r="A131" s="102" t="str">
        <f t="array" ref="A131">IFERROR(INDEX('Annex 2 EHV charges'!$A$11:$A$260, MATCH(0, IF(ISBLANK('Annex 2 EHV charges'!$A$11:$A$260),1, COUNTIF(A$4:$A130, 'Annex 2 EHV charges'!$A$11:$A$260)), 0)),"")</f>
        <v>TBA 17A</v>
      </c>
      <c r="B131" s="102" t="str">
        <f>IF($A131="","",VLOOKUP($A131,'Annex 2 EHV charges'!$A:$O,2,0))</f>
        <v>TBA 17A</v>
      </c>
      <c r="C131" s="103" t="str">
        <f>IF($A131="","",VLOOKUP($A131,'Annex 2 EHV charges'!$A:$O,3,0))</f>
        <v>TBA 15A</v>
      </c>
      <c r="D131" s="102" t="str">
        <f>IF($A131="","",VLOOKUP($A131,'Annex 2 EHV charges'!$A:$O,7,0))</f>
        <v>Camilla Farm ESS</v>
      </c>
      <c r="E131" s="107" t="str">
        <f>IFERROR(IF(VLOOKUP($A131,'Annex 2 EHV charges'!$A:$P,9,FALSE)=0,"",VLOOKUP($A131,'Annex 2 EHV charges'!$A:$P,9,FALSE)),"")</f>
        <v>-</v>
      </c>
      <c r="F131" s="108">
        <f>IFERROR(IF(VLOOKUP($A131,'Annex 2 EHV charges'!$A:$P,10,FALSE)=0,"",VLOOKUP($A131,'Annex 2 EHV charges'!$A:$P,10,FALSE)),"")</f>
        <v>2137.92</v>
      </c>
      <c r="G131" s="109">
        <f>IFERROR(IF(VLOOKUP($A131,'Annex 2 EHV charges'!$A:$P,11,FALSE)=0,"",VLOOKUP($A131,'Annex 2 EHV charges'!$A:$P,11,FALSE)),"")</f>
        <v>1.1000000000000001</v>
      </c>
      <c r="H131" s="109">
        <f>IFERROR(IF(VLOOKUP($A131,'Annex 2 EHV charges'!$A:$P,12,FALSE)=0,"",VLOOKUP($A131,'Annex 2 EHV charges'!$A:$P,12,FALSE)),"")</f>
        <v>1.1000000000000001</v>
      </c>
      <c r="I131" s="260" t="str">
        <f>IF('Annex 2 EHV charges'!Q137&lt;=6,"",'Annex 2 EHV charges'!Q137)</f>
        <v/>
      </c>
    </row>
    <row r="132" spans="1:9" ht="12.75" customHeight="1" x14ac:dyDescent="0.2">
      <c r="A132" s="102" t="str">
        <f t="array" ref="A132">IFERROR(INDEX('Annex 2 EHV charges'!$A$11:$A$260, MATCH(0, IF(ISBLANK('Annex 2 EHV charges'!$A$11:$A$260),1, COUNTIF(A$4:$A131, 'Annex 2 EHV charges'!$A$11:$A$260)), 0)),"")</f>
        <v>TBA 10A</v>
      </c>
      <c r="B132" s="102" t="str">
        <f>IF($A132="","",VLOOKUP($A132,'Annex 2 EHV charges'!$A:$O,2,0))</f>
        <v>TBA 10A</v>
      </c>
      <c r="C132" s="103" t="str">
        <f>IF($A132="","",VLOOKUP($A132,'Annex 2 EHV charges'!$A:$O,3,0))</f>
        <v>TBA 17A</v>
      </c>
      <c r="D132" s="102" t="str">
        <f>IF($A132="","",VLOOKUP($A132,'Annex 2 EHV charges'!$A:$O,7,0))</f>
        <v>Nairn Road Alpha</v>
      </c>
      <c r="E132" s="107" t="str">
        <f>IFERROR(IF(VLOOKUP($A132,'Annex 2 EHV charges'!$A:$P,9,FALSE)=0,"",VLOOKUP($A132,'Annex 2 EHV charges'!$A:$P,9,FALSE)),"")</f>
        <v>-</v>
      </c>
      <c r="F132" s="108">
        <f>IFERROR(IF(VLOOKUP($A132,'Annex 2 EHV charges'!$A:$P,10,FALSE)=0,"",VLOOKUP($A132,'Annex 2 EHV charges'!$A:$P,10,FALSE)),"")</f>
        <v>59.83</v>
      </c>
      <c r="G132" s="109">
        <f>IFERROR(IF(VLOOKUP($A132,'Annex 2 EHV charges'!$A:$P,11,FALSE)=0,"",VLOOKUP($A132,'Annex 2 EHV charges'!$A:$P,11,FALSE)),"")</f>
        <v>1.25</v>
      </c>
      <c r="H132" s="109">
        <f>IFERROR(IF(VLOOKUP($A132,'Annex 2 EHV charges'!$A:$P,12,FALSE)=0,"",VLOOKUP($A132,'Annex 2 EHV charges'!$A:$P,12,FALSE)),"")</f>
        <v>1.25</v>
      </c>
      <c r="I132" s="260" t="str">
        <f>IF('Annex 2 EHV charges'!Q138&lt;=6,"",'Annex 2 EHV charges'!Q138)</f>
        <v/>
      </c>
    </row>
    <row r="133" spans="1:9" ht="12.75" customHeight="1" x14ac:dyDescent="0.2">
      <c r="A133" s="102" t="str">
        <f t="array" ref="A133">IFERROR(INDEX('Annex 2 EHV charges'!$A$11:$A$260, MATCH(0, IF(ISBLANK('Annex 2 EHV charges'!$A$11:$A$260),1, COUNTIF(A$4:$A132, 'Annex 2 EHV charges'!$A$11:$A$260)), 0)),"")</f>
        <v>TBA 11A</v>
      </c>
      <c r="B133" s="102" t="str">
        <f>IF($A133="","",VLOOKUP($A133,'Annex 2 EHV charges'!$A:$O,2,0))</f>
        <v>TBA 11A</v>
      </c>
      <c r="C133" s="103" t="str">
        <f>IF($A133="","",VLOOKUP($A133,'Annex 2 EHV charges'!$A:$O,3,0))</f>
        <v>TBA 10A</v>
      </c>
      <c r="D133" s="102" t="str">
        <f>IF($A133="","",VLOOKUP($A133,'Annex 2 EHV charges'!$A:$O,7,0))</f>
        <v>Nairn Road Bravo</v>
      </c>
      <c r="E133" s="107" t="str">
        <f>IFERROR(IF(VLOOKUP($A133,'Annex 2 EHV charges'!$A:$P,9,FALSE)=0,"",VLOOKUP($A133,'Annex 2 EHV charges'!$A:$P,9,FALSE)),"")</f>
        <v>-</v>
      </c>
      <c r="F133" s="108">
        <f>IFERROR(IF(VLOOKUP($A133,'Annex 2 EHV charges'!$A:$P,10,FALSE)=0,"",VLOOKUP($A133,'Annex 2 EHV charges'!$A:$P,10,FALSE)),"")</f>
        <v>72.84</v>
      </c>
      <c r="G133" s="109">
        <f>IFERROR(IF(VLOOKUP($A133,'Annex 2 EHV charges'!$A:$P,11,FALSE)=0,"",VLOOKUP($A133,'Annex 2 EHV charges'!$A:$P,11,FALSE)),"")</f>
        <v>1.25</v>
      </c>
      <c r="H133" s="109">
        <f>IFERROR(IF(VLOOKUP($A133,'Annex 2 EHV charges'!$A:$P,12,FALSE)=0,"",VLOOKUP($A133,'Annex 2 EHV charges'!$A:$P,12,FALSE)),"")</f>
        <v>1.25</v>
      </c>
      <c r="I133" s="260" t="str">
        <f>IF('Annex 2 EHV charges'!Q139&lt;=6,"",'Annex 2 EHV charges'!Q139)</f>
        <v/>
      </c>
    </row>
    <row r="134" spans="1:9" ht="12.75" customHeight="1" x14ac:dyDescent="0.2">
      <c r="A134" s="102" t="str">
        <f t="array" ref="A134">IFERROR(INDEX('Annex 2 EHV charges'!$A$11:$A$260, MATCH(0, IF(ISBLANK('Annex 2 EHV charges'!$A$11:$A$260),1, COUNTIF(A$4:$A133, 'Annex 2 EHV charges'!$A$11:$A$260)), 0)),"")</f>
        <v>TBA 12A</v>
      </c>
      <c r="B134" s="102" t="str">
        <f>IF($A134="","",VLOOKUP($A134,'Annex 2 EHV charges'!$A:$O,2,0))</f>
        <v>TBA 12A</v>
      </c>
      <c r="C134" s="103" t="str">
        <f>IF($A134="","",VLOOKUP($A134,'Annex 2 EHV charges'!$A:$O,3,0))</f>
        <v>TBA 11A</v>
      </c>
      <c r="D134" s="102" t="str">
        <f>IF($A134="","",VLOOKUP($A134,'Annex 2 EHV charges'!$A:$O,7,0))</f>
        <v>Southrigg 2 WF</v>
      </c>
      <c r="E134" s="107" t="str">
        <f>IFERROR(IF(VLOOKUP($A134,'Annex 2 EHV charges'!$A:$P,9,FALSE)=0,"",VLOOKUP($A134,'Annex 2 EHV charges'!$A:$P,9,FALSE)),"")</f>
        <v>-</v>
      </c>
      <c r="F134" s="108">
        <f>IFERROR(IF(VLOOKUP($A134,'Annex 2 EHV charges'!$A:$P,10,FALSE)=0,"",VLOOKUP($A134,'Annex 2 EHV charges'!$A:$P,10,FALSE)),"")</f>
        <v>435.61</v>
      </c>
      <c r="G134" s="109">
        <f>IFERROR(IF(VLOOKUP($A134,'Annex 2 EHV charges'!$A:$P,11,FALSE)=0,"",VLOOKUP($A134,'Annex 2 EHV charges'!$A:$P,11,FALSE)),"")</f>
        <v>1.25</v>
      </c>
      <c r="H134" s="109">
        <f>IFERROR(IF(VLOOKUP($A134,'Annex 2 EHV charges'!$A:$P,12,FALSE)=0,"",VLOOKUP($A134,'Annex 2 EHV charges'!$A:$P,12,FALSE)),"")</f>
        <v>1.25</v>
      </c>
      <c r="I134" s="260" t="str">
        <f>IF('Annex 2 EHV charges'!Q140&lt;=6,"",'Annex 2 EHV charges'!Q140)</f>
        <v/>
      </c>
    </row>
    <row r="135" spans="1:9" ht="12.75" customHeight="1" x14ac:dyDescent="0.2">
      <c r="A135" s="102">
        <f t="array" ref="A135">IFERROR(INDEX('Annex 2 EHV charges'!$A$11:$A$260, MATCH(0, IF(ISBLANK('Annex 2 EHV charges'!$A$11:$A$260),1, COUNTIF(A$4:$A134, 'Annex 2 EHV charges'!$A$11:$A$260)), 0)),"")</f>
        <v>810</v>
      </c>
      <c r="B135" s="102">
        <f>IF($A135="","",VLOOKUP($A135,'Annex 2 EHV charges'!$A:$O,2,0))</f>
        <v>810</v>
      </c>
      <c r="C135" s="103">
        <f>IF($A135="","",VLOOKUP($A135,'Annex 2 EHV charges'!$A:$O,3,0))</f>
        <v>1800061177740</v>
      </c>
      <c r="D135" s="102" t="str">
        <f>IF($A135="","",VLOOKUP($A135,'Annex 2 EHV charges'!$A:$O,7,0))</f>
        <v>Abbotshaugh Reserve Power Facility</v>
      </c>
      <c r="E135" s="107" t="str">
        <f>IFERROR(IF(VLOOKUP($A135,'Annex 2 EHV charges'!$A:$P,9,FALSE)=0,"",VLOOKUP($A135,'Annex 2 EHV charges'!$A:$P,9,FALSE)),"")</f>
        <v>-</v>
      </c>
      <c r="F135" s="108">
        <f>IFERROR(IF(VLOOKUP($A135,'Annex 2 EHV charges'!$A:$P,10,FALSE)=0,"",VLOOKUP($A135,'Annex 2 EHV charges'!$A:$P,10,FALSE)),"")</f>
        <v>80.86</v>
      </c>
      <c r="G135" s="109">
        <f>IFERROR(IF(VLOOKUP($A135,'Annex 2 EHV charges'!$A:$P,11,FALSE)=0,"",VLOOKUP($A135,'Annex 2 EHV charges'!$A:$P,11,FALSE)),"")</f>
        <v>1.1000000000000001</v>
      </c>
      <c r="H135" s="109">
        <f>IFERROR(IF(VLOOKUP($A135,'Annex 2 EHV charges'!$A:$P,12,FALSE)=0,"",VLOOKUP($A135,'Annex 2 EHV charges'!$A:$P,12,FALSE)),"")</f>
        <v>1.1000000000000001</v>
      </c>
      <c r="I135" s="260" t="str">
        <f>IF('Annex 2 EHV charges'!Q141&lt;=6,"",'Annex 2 EHV charges'!Q141)</f>
        <v/>
      </c>
    </row>
    <row r="136" spans="1:9" ht="12.75" customHeight="1" x14ac:dyDescent="0.2">
      <c r="A136" s="102" t="str">
        <f t="array" ref="A136">IFERROR(INDEX('Annex 2 EHV charges'!$A$11:$A$260, MATCH(0, IF(ISBLANK('Annex 2 EHV charges'!$A$11:$A$260),1, COUNTIF(A$4:$A135, 'Annex 2 EHV charges'!$A$11:$A$260)), 0)),"")</f>
        <v>TBA 19 A</v>
      </c>
      <c r="B136" s="102" t="str">
        <f>IF($A136="","",VLOOKUP($A136,'Annex 2 EHV charges'!$A:$O,2,0))</f>
        <v>TBA 19 A</v>
      </c>
      <c r="C136" s="103" t="str">
        <f>IF($A136="","",VLOOKUP($A136,'Annex 2 EHV charges'!$A:$O,3,0))</f>
        <v>TBA 19 A</v>
      </c>
      <c r="D136" s="102" t="str">
        <f>IF($A136="","",VLOOKUP($A136,'Annex 2 EHV charges'!$A:$O,7,0))</f>
        <v>Mochrumfell Wind Farm</v>
      </c>
      <c r="E136" s="107" t="str">
        <f>IFERROR(IF(VLOOKUP($A136,'Annex 2 EHV charges'!$A:$P,9,FALSE)=0,"",VLOOKUP($A136,'Annex 2 EHV charges'!$A:$P,9,FALSE)),"")</f>
        <v>-</v>
      </c>
      <c r="F136" s="108">
        <f>IFERROR(IF(VLOOKUP($A136,'Annex 2 EHV charges'!$A:$P,10,FALSE)=0,"",VLOOKUP($A136,'Annex 2 EHV charges'!$A:$P,10,FALSE)),"")</f>
        <v>324.62</v>
      </c>
      <c r="G136" s="109">
        <f>IFERROR(IF(VLOOKUP($A136,'Annex 2 EHV charges'!$A:$P,11,FALSE)=0,"",VLOOKUP($A136,'Annex 2 EHV charges'!$A:$P,11,FALSE)),"")</f>
        <v>1.49</v>
      </c>
      <c r="H136" s="109">
        <f>IFERROR(IF(VLOOKUP($A136,'Annex 2 EHV charges'!$A:$P,12,FALSE)=0,"",VLOOKUP($A136,'Annex 2 EHV charges'!$A:$P,12,FALSE)),"")</f>
        <v>1.49</v>
      </c>
      <c r="I136" s="260" t="str">
        <f>IF('Annex 2 EHV charges'!Q142&lt;=6,"",'Annex 2 EHV charges'!Q142)</f>
        <v/>
      </c>
    </row>
    <row r="137" spans="1:9" ht="12.75" customHeight="1" x14ac:dyDescent="0.2">
      <c r="A137" s="102" t="str">
        <f t="array" ref="A137">IFERROR(INDEX('Annex 2 EHV charges'!$A$11:$A$260, MATCH(0, IF(ISBLANK('Annex 2 EHV charges'!$A$11:$A$260),1, COUNTIF(A$4:$A136, 'Annex 2 EHV charges'!$A$11:$A$260)), 0)),"")</f>
        <v>TBA 20 A</v>
      </c>
      <c r="B137" s="102" t="str">
        <f>IF($A137="","",VLOOKUP($A137,'Annex 2 EHV charges'!$A:$O,2,0))</f>
        <v>TBA 20 A</v>
      </c>
      <c r="C137" s="103" t="str">
        <f>IF($A137="","",VLOOKUP($A137,'Annex 2 EHV charges'!$A:$O,3,0))</f>
        <v>TBA 20 A</v>
      </c>
      <c r="D137" s="102" t="str">
        <f>IF($A137="","",VLOOKUP($A137,'Annex 2 EHV charges'!$A:$O,7,0))</f>
        <v>Greengairs East Wind Farm</v>
      </c>
      <c r="E137" s="107" t="str">
        <f>IFERROR(IF(VLOOKUP($A137,'Annex 2 EHV charges'!$A:$P,9,FALSE)=0,"",VLOOKUP($A137,'Annex 2 EHV charges'!$A:$P,9,FALSE)),"")</f>
        <v>-</v>
      </c>
      <c r="F137" s="108">
        <f>IFERROR(IF(VLOOKUP($A137,'Annex 2 EHV charges'!$A:$P,10,FALSE)=0,"",VLOOKUP($A137,'Annex 2 EHV charges'!$A:$P,10,FALSE)),"")</f>
        <v>236.77</v>
      </c>
      <c r="G137" s="109">
        <f>IFERROR(IF(VLOOKUP($A137,'Annex 2 EHV charges'!$A:$P,11,FALSE)=0,"",VLOOKUP($A137,'Annex 2 EHV charges'!$A:$P,11,FALSE)),"")</f>
        <v>1.1000000000000001</v>
      </c>
      <c r="H137" s="109">
        <f>IFERROR(IF(VLOOKUP($A137,'Annex 2 EHV charges'!$A:$P,12,FALSE)=0,"",VLOOKUP($A137,'Annex 2 EHV charges'!$A:$P,12,FALSE)),"")</f>
        <v>1.1000000000000001</v>
      </c>
      <c r="I137" s="260" t="str">
        <f>IF('Annex 2 EHV charges'!Q143&lt;=6,"",'Annex 2 EHV charges'!Q143)</f>
        <v/>
      </c>
    </row>
    <row r="138" spans="1:9" ht="12.75" customHeight="1" x14ac:dyDescent="0.2">
      <c r="A138" s="102" t="str">
        <f t="array" ref="A138">IFERROR(INDEX('Annex 2 EHV charges'!$A$11:$A$260, MATCH(0, IF(ISBLANK('Annex 2 EHV charges'!$A$11:$A$260),1, COUNTIF(A$4:$A137, 'Annex 2 EHV charges'!$A$11:$A$260)), 0)),"")</f>
        <v>TBA 21 A</v>
      </c>
      <c r="B138" s="102" t="str">
        <f>IF($A138="","",VLOOKUP($A138,'Annex 2 EHV charges'!$A:$O,2,0))</f>
        <v>TBA 21 A</v>
      </c>
      <c r="C138" s="103" t="str">
        <f>IF($A138="","",VLOOKUP($A138,'Annex 2 EHV charges'!$A:$O,3,0))</f>
        <v>TBA 21 A</v>
      </c>
      <c r="D138" s="102" t="str">
        <f>IF($A138="","",VLOOKUP($A138,'Annex 2 EHV charges'!$A:$O,7,0))</f>
        <v>North Lanarkshire Bio Power</v>
      </c>
      <c r="E138" s="107" t="str">
        <f>IFERROR(IF(VLOOKUP($A138,'Annex 2 EHV charges'!$A:$P,9,FALSE)=0,"",VLOOKUP($A138,'Annex 2 EHV charges'!$A:$P,9,FALSE)),"")</f>
        <v>-</v>
      </c>
      <c r="F138" s="108">
        <f>IFERROR(IF(VLOOKUP($A138,'Annex 2 EHV charges'!$A:$P,10,FALSE)=0,"",VLOOKUP($A138,'Annex 2 EHV charges'!$A:$P,10,FALSE)),"")</f>
        <v>904.67</v>
      </c>
      <c r="G138" s="109">
        <f>IFERROR(IF(VLOOKUP($A138,'Annex 2 EHV charges'!$A:$P,11,FALSE)=0,"",VLOOKUP($A138,'Annex 2 EHV charges'!$A:$P,11,FALSE)),"")</f>
        <v>1.45</v>
      </c>
      <c r="H138" s="109">
        <f>IFERROR(IF(VLOOKUP($A138,'Annex 2 EHV charges'!$A:$P,12,FALSE)=0,"",VLOOKUP($A138,'Annex 2 EHV charges'!$A:$P,12,FALSE)),"")</f>
        <v>1.45</v>
      </c>
      <c r="I138" s="260" t="str">
        <f>IF('Annex 2 EHV charges'!Q144&lt;=6,"",'Annex 2 EHV charges'!Q144)</f>
        <v>See Annex 6</v>
      </c>
    </row>
    <row r="139" spans="1:9" ht="12.75" customHeight="1" x14ac:dyDescent="0.2">
      <c r="A139" s="102" t="str">
        <f t="array" ref="A139">IFERROR(INDEX('Annex 2 EHV charges'!$A$11:$A$260, MATCH(0, IF(ISBLANK('Annex 2 EHV charges'!$A$11:$A$260),1, COUNTIF(A$4:$A138, 'Annex 2 EHV charges'!$A$11:$A$260)), 0)),"")</f>
        <v>TBA 22 A</v>
      </c>
      <c r="B139" s="102" t="str">
        <f>IF($A139="","",VLOOKUP($A139,'Annex 2 EHV charges'!$A:$O,2,0))</f>
        <v>TBA 22 A</v>
      </c>
      <c r="C139" s="103" t="str">
        <f>IF($A139="","",VLOOKUP($A139,'Annex 2 EHV charges'!$A:$O,3,0))</f>
        <v>TBA 22 A</v>
      </c>
      <c r="D139" s="102" t="str">
        <f>IF($A139="","",VLOOKUP($A139,'Annex 2 EHV charges'!$A:$O,7,0))</f>
        <v>Watsonhead</v>
      </c>
      <c r="E139" s="107" t="str">
        <f>IFERROR(IF(VLOOKUP($A139,'Annex 2 EHV charges'!$A:$P,9,FALSE)=0,"",VLOOKUP($A139,'Annex 2 EHV charges'!$A:$P,9,FALSE)),"")</f>
        <v>-</v>
      </c>
      <c r="F139" s="108">
        <f>IFERROR(IF(VLOOKUP($A139,'Annex 2 EHV charges'!$A:$P,10,FALSE)=0,"",VLOOKUP($A139,'Annex 2 EHV charges'!$A:$P,10,FALSE)),"")</f>
        <v>90.35</v>
      </c>
      <c r="G139" s="109">
        <f>IFERROR(IF(VLOOKUP($A139,'Annex 2 EHV charges'!$A:$P,11,FALSE)=0,"",VLOOKUP($A139,'Annex 2 EHV charges'!$A:$P,11,FALSE)),"")</f>
        <v>1.32</v>
      </c>
      <c r="H139" s="109">
        <f>IFERROR(IF(VLOOKUP($A139,'Annex 2 EHV charges'!$A:$P,12,FALSE)=0,"",VLOOKUP($A139,'Annex 2 EHV charges'!$A:$P,12,FALSE)),"")</f>
        <v>1.32</v>
      </c>
      <c r="I139" s="260" t="str">
        <f>IF('Annex 2 EHV charges'!Q145&lt;=6,"",'Annex 2 EHV charges'!Q145)</f>
        <v/>
      </c>
    </row>
    <row r="140" spans="1:9" ht="12.75" customHeight="1" x14ac:dyDescent="0.2">
      <c r="A140" s="102" t="str">
        <f t="array" ref="A140">IFERROR(INDEX('Annex 2 EHV charges'!$A$11:$A$260, MATCH(0, IF(ISBLANK('Annex 2 EHV charges'!$A$11:$A$260),1, COUNTIF(A$4:$A139, 'Annex 2 EHV charges'!$A$11:$A$260)), 0)),"")</f>
        <v>TBA 23 A</v>
      </c>
      <c r="B140" s="102" t="str">
        <f>IF($A140="","",VLOOKUP($A140,'Annex 2 EHV charges'!$A:$O,2,0))</f>
        <v>TBA 23 A</v>
      </c>
      <c r="C140" s="103" t="str">
        <f>IF($A140="","",VLOOKUP($A140,'Annex 2 EHV charges'!$A:$O,3,0))</f>
        <v>TBA 23 A</v>
      </c>
      <c r="D140" s="102" t="str">
        <f>IF($A140="","",VLOOKUP($A140,'Annex 2 EHV charges'!$A:$O,7,0))</f>
        <v>Back Hareshaw</v>
      </c>
      <c r="E140" s="107" t="str">
        <f>IFERROR(IF(VLOOKUP($A140,'Annex 2 EHV charges'!$A:$P,9,FALSE)=0,"",VLOOKUP($A140,'Annex 2 EHV charges'!$A:$P,9,FALSE)),"")</f>
        <v>-</v>
      </c>
      <c r="F140" s="108">
        <f>IFERROR(IF(VLOOKUP($A140,'Annex 2 EHV charges'!$A:$P,10,FALSE)=0,"",VLOOKUP($A140,'Annex 2 EHV charges'!$A:$P,10,FALSE)),"")</f>
        <v>136.13</v>
      </c>
      <c r="G140" s="109">
        <f>IFERROR(IF(VLOOKUP($A140,'Annex 2 EHV charges'!$A:$P,11,FALSE)=0,"",VLOOKUP($A140,'Annex 2 EHV charges'!$A:$P,11,FALSE)),"")</f>
        <v>1.32</v>
      </c>
      <c r="H140" s="109">
        <f>IFERROR(IF(VLOOKUP($A140,'Annex 2 EHV charges'!$A:$P,12,FALSE)=0,"",VLOOKUP($A140,'Annex 2 EHV charges'!$A:$P,12,FALSE)),"")</f>
        <v>1.32</v>
      </c>
      <c r="I140" s="260" t="str">
        <f>IF('Annex 2 EHV charges'!Q146&lt;=6,"",'Annex 2 EHV charges'!Q146)</f>
        <v/>
      </c>
    </row>
    <row r="141" spans="1:9" ht="12.75" customHeight="1" x14ac:dyDescent="0.2">
      <c r="A141" s="102" t="str">
        <f t="array" ref="A141">IFERROR(INDEX('Annex 2 EHV charges'!$A$11:$A$260, MATCH(0, IF(ISBLANK('Annex 2 EHV charges'!$A$11:$A$260),1, COUNTIF(A$4:$A140, 'Annex 2 EHV charges'!$A$11:$A$260)), 0)),"")</f>
        <v>TBA 24 A</v>
      </c>
      <c r="B141" s="102" t="str">
        <f>IF($A141="","",VLOOKUP($A141,'Annex 2 EHV charges'!$A:$O,2,0))</f>
        <v>TBA 24 A</v>
      </c>
      <c r="C141" s="103" t="str">
        <f>IF($A141="","",VLOOKUP($A141,'Annex 2 EHV charges'!$A:$O,3,0))</f>
        <v>TBA 24 A</v>
      </c>
      <c r="D141" s="102" t="str">
        <f>IF($A141="","",VLOOKUP($A141,'Annex 2 EHV charges'!$A:$O,7,0))</f>
        <v>Rigmuir (Viridor)</v>
      </c>
      <c r="E141" s="107" t="str">
        <f>IFERROR(IF(VLOOKUP($A141,'Annex 2 EHV charges'!$A:$P,9,FALSE)=0,"",VLOOKUP($A141,'Annex 2 EHV charges'!$A:$P,9,FALSE)),"")</f>
        <v>-</v>
      </c>
      <c r="F141" s="108">
        <f>IFERROR(IF(VLOOKUP($A141,'Annex 2 EHV charges'!$A:$P,10,FALSE)=0,"",VLOOKUP($A141,'Annex 2 EHV charges'!$A:$P,10,FALSE)),"")</f>
        <v>74.3</v>
      </c>
      <c r="G141" s="109">
        <f>IFERROR(IF(VLOOKUP($A141,'Annex 2 EHV charges'!$A:$P,11,FALSE)=0,"",VLOOKUP($A141,'Annex 2 EHV charges'!$A:$P,11,FALSE)),"")</f>
        <v>1.32</v>
      </c>
      <c r="H141" s="109">
        <f>IFERROR(IF(VLOOKUP($A141,'Annex 2 EHV charges'!$A:$P,12,FALSE)=0,"",VLOOKUP($A141,'Annex 2 EHV charges'!$A:$P,12,FALSE)),"")</f>
        <v>1.32</v>
      </c>
      <c r="I141" s="260" t="str">
        <f>IF('Annex 2 EHV charges'!Q147&lt;=6,"",'Annex 2 EHV charges'!Q147)</f>
        <v/>
      </c>
    </row>
    <row r="142" spans="1:9" ht="12.75" customHeight="1" x14ac:dyDescent="0.2">
      <c r="A142" s="102">
        <f t="array" ref="A142">IFERROR(INDEX('Annex 2 EHV charges'!$A$11:$A$260, MATCH(0, IF(ISBLANK('Annex 2 EHV charges'!$A$11:$A$260),1, COUNTIF(A$4:$A141, 'Annex 2 EHV charges'!$A$11:$A$260)), 0)),"")</f>
        <v>849</v>
      </c>
      <c r="B142" s="102">
        <f>IF($A142="","",VLOOKUP($A142,'Annex 2 EHV charges'!$A:$O,2,0))</f>
        <v>849</v>
      </c>
      <c r="C142" s="103">
        <f>IF($A142="","",VLOOKUP($A142,'Annex 2 EHV charges'!$A:$O,3,0))</f>
        <v>849</v>
      </c>
      <c r="D142" s="102" t="str">
        <f>IF($A142="","",VLOOKUP($A142,'Annex 2 EHV charges'!$A:$O,7,0))</f>
        <v>Sorbie Windfarm</v>
      </c>
      <c r="E142" s="107" t="str">
        <f>IFERROR(IF(VLOOKUP($A142,'Annex 2 EHV charges'!$A:$P,9,FALSE)=0,"",VLOOKUP($A142,'Annex 2 EHV charges'!$A:$P,9,FALSE)),"")</f>
        <v>-</v>
      </c>
      <c r="F142" s="108">
        <f>IFERROR(IF(VLOOKUP($A142,'Annex 2 EHV charges'!$A:$P,10,FALSE)=0,"",VLOOKUP($A142,'Annex 2 EHV charges'!$A:$P,10,FALSE)),"")</f>
        <v>535.57000000000005</v>
      </c>
      <c r="G142" s="109">
        <f>IFERROR(IF(VLOOKUP($A142,'Annex 2 EHV charges'!$A:$P,11,FALSE)=0,"",VLOOKUP($A142,'Annex 2 EHV charges'!$A:$P,11,FALSE)),"")</f>
        <v>1.1000000000000001</v>
      </c>
      <c r="H142" s="109">
        <f>IFERROR(IF(VLOOKUP($A142,'Annex 2 EHV charges'!$A:$P,12,FALSE)=0,"",VLOOKUP($A142,'Annex 2 EHV charges'!$A:$P,12,FALSE)),"")</f>
        <v>1.1000000000000001</v>
      </c>
      <c r="I142" s="260" t="str">
        <f>IF('Annex 2 EHV charges'!Q148&lt;=6,"",'Annex 2 EHV charges'!Q148)</f>
        <v/>
      </c>
    </row>
    <row r="143" spans="1:9" ht="12.75" customHeight="1" x14ac:dyDescent="0.2">
      <c r="A143" s="102" t="str">
        <f t="array" ref="A143">IFERROR(INDEX('Annex 2 EHV charges'!$A$11:$A$260, MATCH(0, IF(ISBLANK('Annex 2 EHV charges'!$A$11:$A$260),1, COUNTIF(A$4:$A142, 'Annex 2 EHV charges'!$A$11:$A$260)), 0)),"")</f>
        <v/>
      </c>
      <c r="B143" s="102" t="str">
        <f>IF($A143="","",VLOOKUP($A143,'Annex 2 EHV charges'!$A:$O,2,0))</f>
        <v/>
      </c>
      <c r="C143" s="103" t="str">
        <f>IF($A143="","",VLOOKUP($A143,'Annex 2 EHV charges'!$A:$O,3,0))</f>
        <v/>
      </c>
      <c r="D143" s="102" t="str">
        <f>IF($A143="","",VLOOKUP($A143,'Annex 2 EHV charges'!$A:$O,7,0))</f>
        <v/>
      </c>
      <c r="E143" s="107" t="str">
        <f>IFERROR(IF(VLOOKUP($A143,'Annex 2 EHV charges'!$A:$P,9,FALSE)=0,"",VLOOKUP($A143,'Annex 2 EHV charges'!$A:$P,9,FALSE)),"")</f>
        <v/>
      </c>
      <c r="F143" s="108" t="str">
        <f>IFERROR(IF(VLOOKUP($A143,'Annex 2 EHV charges'!$A:$P,10,FALSE)=0,"",VLOOKUP($A143,'Annex 2 EHV charges'!$A:$P,10,FALSE)),"")</f>
        <v/>
      </c>
      <c r="G143" s="109" t="str">
        <f>IFERROR(IF(VLOOKUP($A143,'Annex 2 EHV charges'!$A:$P,11,FALSE)=0,"",VLOOKUP($A143,'Annex 2 EHV charges'!$A:$P,11,FALSE)),"")</f>
        <v/>
      </c>
      <c r="H143" s="109" t="str">
        <f>IFERROR(IF(VLOOKUP($A143,'Annex 2 EHV charges'!$A:$P,12,FALSE)=0,"",VLOOKUP($A143,'Annex 2 EHV charges'!$A:$P,12,FALSE)),"")</f>
        <v/>
      </c>
    </row>
    <row r="144" spans="1:9" x14ac:dyDescent="0.2">
      <c r="A144" s="102" t="str">
        <f t="array" ref="A144">IFERROR(INDEX('Annex 2 EHV charges'!$A$11:$A$260, MATCH(0, IF(ISBLANK('Annex 2 EHV charges'!$A$11:$A$260),1, COUNTIF(A$4:$A143, 'Annex 2 EHV charges'!$A$11:$A$260)), 0)),"")</f>
        <v/>
      </c>
      <c r="B144" s="102" t="str">
        <f>IF($A144="","",VLOOKUP($A144,'Annex 2 EHV charges'!$A:$O,2,0))</f>
        <v/>
      </c>
      <c r="C144" s="103" t="str">
        <f>IF($A144="","",VLOOKUP($A144,'Annex 2 EHV charges'!$A:$O,3,0))</f>
        <v/>
      </c>
      <c r="D144" s="102" t="str">
        <f>IF($A144="","",VLOOKUP($A144,'Annex 2 EHV charges'!$A:$O,7,0))</f>
        <v/>
      </c>
      <c r="E144" s="107" t="str">
        <f>IFERROR(IF(VLOOKUP($A144,'Annex 2 EHV charges'!$A:$P,9,FALSE)=0,"",VLOOKUP($A144,'Annex 2 EHV charges'!$A:$P,9,FALSE)),"")</f>
        <v/>
      </c>
      <c r="F144" s="108" t="str">
        <f>IFERROR(IF(VLOOKUP($A144,'Annex 2 EHV charges'!$A:$P,10,FALSE)=0,"",VLOOKUP($A144,'Annex 2 EHV charges'!$A:$P,10,FALSE)),"")</f>
        <v/>
      </c>
      <c r="G144" s="109" t="str">
        <f>IFERROR(IF(VLOOKUP($A144,'Annex 2 EHV charges'!$A:$P,11,FALSE)=0,"",VLOOKUP($A144,'Annex 2 EHV charges'!$A:$P,11,FALSE)),"")</f>
        <v/>
      </c>
      <c r="H144" s="109" t="str">
        <f>IFERROR(IF(VLOOKUP($A144,'Annex 2 EHV charges'!$A:$P,12,FALSE)=0,"",VLOOKUP($A144,'Annex 2 EHV charges'!$A:$P,12,FALSE)),"")</f>
        <v/>
      </c>
    </row>
    <row r="145" spans="1:8" x14ac:dyDescent="0.2">
      <c r="A145" s="102" t="str">
        <f t="array" ref="A145">IFERROR(INDEX('Annex 2 EHV charges'!$A$11:$A$260, MATCH(0, IF(ISBLANK('Annex 2 EHV charges'!$A$11:$A$260),1, COUNTIF(A$4:$A144, 'Annex 2 EHV charges'!$A$11:$A$260)), 0)),"")</f>
        <v/>
      </c>
      <c r="B145" s="102" t="str">
        <f>IF($A145="","",VLOOKUP($A145,'Annex 2 EHV charges'!$A:$O,2,0))</f>
        <v/>
      </c>
      <c r="C145" s="103" t="str">
        <f>IF($A145="","",VLOOKUP($A145,'Annex 2 EHV charges'!$A:$O,3,0))</f>
        <v/>
      </c>
      <c r="D145" s="102" t="str">
        <f>IF($A145="","",VLOOKUP($A145,'Annex 2 EHV charges'!$A:$O,7,0))</f>
        <v/>
      </c>
      <c r="E145" s="107" t="str">
        <f>IFERROR(IF(VLOOKUP($A145,'Annex 2 EHV charges'!$A:$P,9,FALSE)=0,"",VLOOKUP($A145,'Annex 2 EHV charges'!$A:$P,9,FALSE)),"")</f>
        <v/>
      </c>
      <c r="F145" s="108" t="str">
        <f>IFERROR(IF(VLOOKUP($A145,'Annex 2 EHV charges'!$A:$P,10,FALSE)=0,"",VLOOKUP($A145,'Annex 2 EHV charges'!$A:$P,10,FALSE)),"")</f>
        <v/>
      </c>
      <c r="G145" s="109" t="str">
        <f>IFERROR(IF(VLOOKUP($A145,'Annex 2 EHV charges'!$A:$P,11,FALSE)=0,"",VLOOKUP($A145,'Annex 2 EHV charges'!$A:$P,11,FALSE)),"")</f>
        <v/>
      </c>
      <c r="H145" s="109" t="str">
        <f>IFERROR(IF(VLOOKUP($A145,'Annex 2 EHV charges'!$A:$P,12,FALSE)=0,"",VLOOKUP($A145,'Annex 2 EHV charges'!$A:$P,12,FALSE)),"")</f>
        <v/>
      </c>
    </row>
    <row r="146" spans="1:8" x14ac:dyDescent="0.2">
      <c r="A146" s="102" t="str">
        <f t="array" ref="A146">IFERROR(INDEX('Annex 2 EHV charges'!$A$11:$A$260, MATCH(0, IF(ISBLANK('Annex 2 EHV charges'!$A$11:$A$260),1, COUNTIF(A$4:$A145, 'Annex 2 EHV charges'!$A$11:$A$260)), 0)),"")</f>
        <v/>
      </c>
      <c r="B146" s="102" t="str">
        <f>IF($A146="","",VLOOKUP($A146,'Annex 2 EHV charges'!$A:$O,2,0))</f>
        <v/>
      </c>
      <c r="C146" s="103" t="str">
        <f>IF($A146="","",VLOOKUP($A146,'Annex 2 EHV charges'!$A:$O,3,0))</f>
        <v/>
      </c>
      <c r="D146" s="102" t="str">
        <f>IF($A146="","",VLOOKUP($A146,'Annex 2 EHV charges'!$A:$O,7,0))</f>
        <v/>
      </c>
      <c r="E146" s="107" t="str">
        <f>IFERROR(IF(VLOOKUP($A146,'Annex 2 EHV charges'!$A:$P,9,FALSE)=0,"",VLOOKUP($A146,'Annex 2 EHV charges'!$A:$P,9,FALSE)),"")</f>
        <v/>
      </c>
      <c r="F146" s="108" t="str">
        <f>IFERROR(IF(VLOOKUP($A146,'Annex 2 EHV charges'!$A:$P,10,FALSE)=0,"",VLOOKUP($A146,'Annex 2 EHV charges'!$A:$P,10,FALSE)),"")</f>
        <v/>
      </c>
      <c r="G146" s="109" t="str">
        <f>IFERROR(IF(VLOOKUP($A146,'Annex 2 EHV charges'!$A:$P,11,FALSE)=0,"",VLOOKUP($A146,'Annex 2 EHV charges'!$A:$P,11,FALSE)),"")</f>
        <v/>
      </c>
      <c r="H146" s="109" t="str">
        <f>IFERROR(IF(VLOOKUP($A146,'Annex 2 EHV charges'!$A:$P,12,FALSE)=0,"",VLOOKUP($A146,'Annex 2 EHV charges'!$A:$P,12,FALSE)),"")</f>
        <v/>
      </c>
    </row>
    <row r="147" spans="1:8" x14ac:dyDescent="0.2">
      <c r="A147" s="102" t="str">
        <f t="array" ref="A147">IFERROR(INDEX('Annex 2 EHV charges'!$A$11:$A$260, MATCH(0, IF(ISBLANK('Annex 2 EHV charges'!$A$11:$A$260),1, COUNTIF(A$4:$A146, 'Annex 2 EHV charges'!$A$11:$A$260)), 0)),"")</f>
        <v/>
      </c>
      <c r="B147" s="102" t="str">
        <f>IF($A147="","",VLOOKUP($A147,'Annex 2 EHV charges'!$A:$O,2,0))</f>
        <v/>
      </c>
      <c r="C147" s="103" t="str">
        <f>IF($A147="","",VLOOKUP($A147,'Annex 2 EHV charges'!$A:$O,3,0))</f>
        <v/>
      </c>
      <c r="D147" s="102" t="str">
        <f>IF($A147="","",VLOOKUP($A147,'Annex 2 EHV charges'!$A:$O,7,0))</f>
        <v/>
      </c>
      <c r="E147" s="107" t="str">
        <f>IFERROR(IF(VLOOKUP($A147,'Annex 2 EHV charges'!$A:$P,9,FALSE)=0,"",VLOOKUP($A147,'Annex 2 EHV charges'!$A:$P,9,FALSE)),"")</f>
        <v/>
      </c>
      <c r="F147" s="108" t="str">
        <f>IFERROR(IF(VLOOKUP($A147,'Annex 2 EHV charges'!$A:$P,10,FALSE)=0,"",VLOOKUP($A147,'Annex 2 EHV charges'!$A:$P,10,FALSE)),"")</f>
        <v/>
      </c>
      <c r="G147" s="109" t="str">
        <f>IFERROR(IF(VLOOKUP($A147,'Annex 2 EHV charges'!$A:$P,11,FALSE)=0,"",VLOOKUP($A147,'Annex 2 EHV charges'!$A:$P,11,FALSE)),"")</f>
        <v/>
      </c>
      <c r="H147" s="109" t="str">
        <f>IFERROR(IF(VLOOKUP($A147,'Annex 2 EHV charges'!$A:$P,12,FALSE)=0,"",VLOOKUP($A147,'Annex 2 EHV charges'!$A:$P,12,FALSE)),"")</f>
        <v/>
      </c>
    </row>
    <row r="148" spans="1:8" x14ac:dyDescent="0.2">
      <c r="A148" s="102" t="str">
        <f t="array" ref="A148">IFERROR(INDEX('Annex 2 EHV charges'!$A$11:$A$260, MATCH(0, IF(ISBLANK('Annex 2 EHV charges'!$A$11:$A$260),1, COUNTIF(A$4:$A147, 'Annex 2 EHV charges'!$A$11:$A$260)), 0)),"")</f>
        <v/>
      </c>
      <c r="B148" s="102" t="str">
        <f>IF($A148="","",VLOOKUP($A148,'Annex 2 EHV charges'!$A:$O,2,0))</f>
        <v/>
      </c>
      <c r="C148" s="103" t="str">
        <f>IF($A148="","",VLOOKUP($A148,'Annex 2 EHV charges'!$A:$O,3,0))</f>
        <v/>
      </c>
      <c r="D148" s="102" t="str">
        <f>IF($A148="","",VLOOKUP($A148,'Annex 2 EHV charges'!$A:$O,7,0))</f>
        <v/>
      </c>
      <c r="E148" s="107" t="str">
        <f>IFERROR(IF(VLOOKUP($A148,'Annex 2 EHV charges'!$A:$P,9,FALSE)=0,"",VLOOKUP($A148,'Annex 2 EHV charges'!$A:$P,9,FALSE)),"")</f>
        <v/>
      </c>
      <c r="F148" s="108" t="str">
        <f>IFERROR(IF(VLOOKUP($A148,'Annex 2 EHV charges'!$A:$P,10,FALSE)=0,"",VLOOKUP($A148,'Annex 2 EHV charges'!$A:$P,10,FALSE)),"")</f>
        <v/>
      </c>
      <c r="G148" s="109" t="str">
        <f>IFERROR(IF(VLOOKUP($A148,'Annex 2 EHV charges'!$A:$P,11,FALSE)=0,"",VLOOKUP($A148,'Annex 2 EHV charges'!$A:$P,11,FALSE)),"")</f>
        <v/>
      </c>
      <c r="H148" s="109" t="str">
        <f>IFERROR(IF(VLOOKUP($A148,'Annex 2 EHV charges'!$A:$P,12,FALSE)=0,"",VLOOKUP($A148,'Annex 2 EHV charges'!$A:$P,12,FALSE)),"")</f>
        <v/>
      </c>
    </row>
    <row r="149" spans="1:8" x14ac:dyDescent="0.2">
      <c r="A149" s="102" t="str">
        <f t="array" ref="A149">IFERROR(INDEX('Annex 2 EHV charges'!$A$11:$A$260, MATCH(0, IF(ISBLANK('Annex 2 EHV charges'!$A$11:$A$260),1, COUNTIF(A$4:$A148, 'Annex 2 EHV charges'!$A$11:$A$260)), 0)),"")</f>
        <v/>
      </c>
      <c r="B149" s="102" t="str">
        <f>IF($A149="","",VLOOKUP($A149,'Annex 2 EHV charges'!$A:$O,2,0))</f>
        <v/>
      </c>
      <c r="C149" s="103" t="str">
        <f>IF($A149="","",VLOOKUP($A149,'Annex 2 EHV charges'!$A:$O,3,0))</f>
        <v/>
      </c>
      <c r="D149" s="102" t="str">
        <f>IF($A149="","",VLOOKUP($A149,'Annex 2 EHV charges'!$A:$O,7,0))</f>
        <v/>
      </c>
      <c r="E149" s="107" t="str">
        <f>IFERROR(IF(VLOOKUP($A149,'Annex 2 EHV charges'!$A:$P,9,FALSE)=0,"",VLOOKUP($A149,'Annex 2 EHV charges'!$A:$P,9,FALSE)),"")</f>
        <v/>
      </c>
      <c r="F149" s="108" t="str">
        <f>IFERROR(IF(VLOOKUP($A149,'Annex 2 EHV charges'!$A:$P,10,FALSE)=0,"",VLOOKUP($A149,'Annex 2 EHV charges'!$A:$P,10,FALSE)),"")</f>
        <v/>
      </c>
      <c r="G149" s="109" t="str">
        <f>IFERROR(IF(VLOOKUP($A149,'Annex 2 EHV charges'!$A:$P,11,FALSE)=0,"",VLOOKUP($A149,'Annex 2 EHV charges'!$A:$P,11,FALSE)),"")</f>
        <v/>
      </c>
      <c r="H149" s="109" t="str">
        <f>IFERROR(IF(VLOOKUP($A149,'Annex 2 EHV charges'!$A:$P,12,FALSE)=0,"",VLOOKUP($A149,'Annex 2 EHV charges'!$A:$P,12,FALSE)),"")</f>
        <v/>
      </c>
    </row>
    <row r="150" spans="1:8" x14ac:dyDescent="0.2">
      <c r="A150" s="102" t="str">
        <f t="array" ref="A150">IFERROR(INDEX('Annex 2 EHV charges'!$A$11:$A$260, MATCH(0, IF(ISBLANK('Annex 2 EHV charges'!$A$11:$A$260),1, COUNTIF(A$4:$A149, 'Annex 2 EHV charges'!$A$11:$A$260)), 0)),"")</f>
        <v/>
      </c>
      <c r="B150" s="102" t="str">
        <f>IF($A150="","",VLOOKUP($A150,'Annex 2 EHV charges'!$A:$O,2,0))</f>
        <v/>
      </c>
      <c r="C150" s="103" t="str">
        <f>IF($A150="","",VLOOKUP($A150,'Annex 2 EHV charges'!$A:$O,3,0))</f>
        <v/>
      </c>
      <c r="D150" s="102" t="str">
        <f>IF($A150="","",VLOOKUP($A150,'Annex 2 EHV charges'!$A:$O,7,0))</f>
        <v/>
      </c>
      <c r="E150" s="107" t="str">
        <f>IFERROR(IF(VLOOKUP($A150,'Annex 2 EHV charges'!$A:$P,9,FALSE)=0,"",VLOOKUP($A150,'Annex 2 EHV charges'!$A:$P,9,FALSE)),"")</f>
        <v/>
      </c>
      <c r="F150" s="108" t="str">
        <f>IFERROR(IF(VLOOKUP($A150,'Annex 2 EHV charges'!$A:$P,10,FALSE)=0,"",VLOOKUP($A150,'Annex 2 EHV charges'!$A:$P,10,FALSE)),"")</f>
        <v/>
      </c>
      <c r="G150" s="109" t="str">
        <f>IFERROR(IF(VLOOKUP($A150,'Annex 2 EHV charges'!$A:$P,11,FALSE)=0,"",VLOOKUP($A150,'Annex 2 EHV charges'!$A:$P,11,FALSE)),"")</f>
        <v/>
      </c>
      <c r="H150" s="109" t="str">
        <f>IFERROR(IF(VLOOKUP($A150,'Annex 2 EHV charges'!$A:$P,12,FALSE)=0,"",VLOOKUP($A150,'Annex 2 EHV charges'!$A:$P,12,FALSE)),"")</f>
        <v/>
      </c>
    </row>
    <row r="151" spans="1:8" x14ac:dyDescent="0.2">
      <c r="A151" s="102" t="str">
        <f t="array" ref="A151">IFERROR(INDEX('Annex 2 EHV charges'!$A$11:$A$260, MATCH(0, IF(ISBLANK('Annex 2 EHV charges'!$A$11:$A$260),1, COUNTIF(A$4:$A150, 'Annex 2 EHV charges'!$A$11:$A$260)), 0)),"")</f>
        <v/>
      </c>
      <c r="B151" s="102" t="str">
        <f>IF($A151="","",VLOOKUP($A151,'Annex 2 EHV charges'!$A:$O,2,0))</f>
        <v/>
      </c>
      <c r="C151" s="103" t="str">
        <f>IF($A151="","",VLOOKUP($A151,'Annex 2 EHV charges'!$A:$O,3,0))</f>
        <v/>
      </c>
      <c r="D151" s="102" t="str">
        <f>IF($A151="","",VLOOKUP($A151,'Annex 2 EHV charges'!$A:$O,7,0))</f>
        <v/>
      </c>
      <c r="E151" s="107" t="str">
        <f>IFERROR(IF(VLOOKUP($A151,'Annex 2 EHV charges'!$A:$P,9,FALSE)=0,"",VLOOKUP($A151,'Annex 2 EHV charges'!$A:$P,9,FALSE)),"")</f>
        <v/>
      </c>
      <c r="F151" s="108" t="str">
        <f>IFERROR(IF(VLOOKUP($A151,'Annex 2 EHV charges'!$A:$P,10,FALSE)=0,"",VLOOKUP($A151,'Annex 2 EHV charges'!$A:$P,10,FALSE)),"")</f>
        <v/>
      </c>
      <c r="G151" s="109" t="str">
        <f>IFERROR(IF(VLOOKUP($A151,'Annex 2 EHV charges'!$A:$P,11,FALSE)=0,"",VLOOKUP($A151,'Annex 2 EHV charges'!$A:$P,11,FALSE)),"")</f>
        <v/>
      </c>
      <c r="H151" s="109" t="str">
        <f>IFERROR(IF(VLOOKUP($A151,'Annex 2 EHV charges'!$A:$P,12,FALSE)=0,"",VLOOKUP($A151,'Annex 2 EHV charges'!$A:$P,12,FALSE)),"")</f>
        <v/>
      </c>
    </row>
    <row r="152" spans="1:8" x14ac:dyDescent="0.2">
      <c r="A152" s="102" t="str">
        <f t="array" ref="A152">IFERROR(INDEX('Annex 2 EHV charges'!$A$11:$A$260, MATCH(0, IF(ISBLANK('Annex 2 EHV charges'!$A$11:$A$260),1, COUNTIF(A$4:$A151, 'Annex 2 EHV charges'!$A$11:$A$260)), 0)),"")</f>
        <v/>
      </c>
      <c r="B152" s="102" t="str">
        <f>IF($A152="","",VLOOKUP($A152,'Annex 2 EHV charges'!$A:$O,2,0))</f>
        <v/>
      </c>
      <c r="C152" s="103" t="str">
        <f>IF($A152="","",VLOOKUP($A152,'Annex 2 EHV charges'!$A:$O,3,0))</f>
        <v/>
      </c>
      <c r="D152" s="102" t="str">
        <f>IF($A152="","",VLOOKUP($A152,'Annex 2 EHV charges'!$A:$O,7,0))</f>
        <v/>
      </c>
      <c r="E152" s="107" t="str">
        <f>IFERROR(IF(VLOOKUP($A152,'Annex 2 EHV charges'!$A:$P,9,FALSE)=0,"",VLOOKUP($A152,'Annex 2 EHV charges'!$A:$P,9,FALSE)),"")</f>
        <v/>
      </c>
      <c r="F152" s="108" t="str">
        <f>IFERROR(IF(VLOOKUP($A152,'Annex 2 EHV charges'!$A:$P,10,FALSE)=0,"",VLOOKUP($A152,'Annex 2 EHV charges'!$A:$P,10,FALSE)),"")</f>
        <v/>
      </c>
      <c r="G152" s="109" t="str">
        <f>IFERROR(IF(VLOOKUP($A152,'Annex 2 EHV charges'!$A:$P,11,FALSE)=0,"",VLOOKUP($A152,'Annex 2 EHV charges'!$A:$P,11,FALSE)),"")</f>
        <v/>
      </c>
      <c r="H152" s="109" t="str">
        <f>IFERROR(IF(VLOOKUP($A152,'Annex 2 EHV charges'!$A:$P,12,FALSE)=0,"",VLOOKUP($A152,'Annex 2 EHV charges'!$A:$P,12,FALSE)),"")</f>
        <v/>
      </c>
    </row>
    <row r="153" spans="1:8" x14ac:dyDescent="0.2">
      <c r="A153" s="102" t="str">
        <f t="array" ref="A153">IFERROR(INDEX('Annex 2 EHV charges'!$A$11:$A$260, MATCH(0, IF(ISBLANK('Annex 2 EHV charges'!$A$11:$A$260),1, COUNTIF(A$4:$A152, 'Annex 2 EHV charges'!$A$11:$A$260)), 0)),"")</f>
        <v/>
      </c>
      <c r="B153" s="102" t="str">
        <f>IF($A153="","",VLOOKUP($A153,'Annex 2 EHV charges'!$A:$O,2,0))</f>
        <v/>
      </c>
      <c r="C153" s="103" t="str">
        <f>IF($A153="","",VLOOKUP($A153,'Annex 2 EHV charges'!$A:$O,3,0))</f>
        <v/>
      </c>
      <c r="D153" s="102" t="str">
        <f>IF($A153="","",VLOOKUP($A153,'Annex 2 EHV charges'!$A:$O,7,0))</f>
        <v/>
      </c>
      <c r="E153" s="107" t="str">
        <f>IFERROR(IF(VLOOKUP($A153,'Annex 2 EHV charges'!$A:$P,9,FALSE)=0,"",VLOOKUP($A153,'Annex 2 EHV charges'!$A:$P,9,FALSE)),"")</f>
        <v/>
      </c>
      <c r="F153" s="108" t="str">
        <f>IFERROR(IF(VLOOKUP($A153,'Annex 2 EHV charges'!$A:$P,10,FALSE)=0,"",VLOOKUP($A153,'Annex 2 EHV charges'!$A:$P,10,FALSE)),"")</f>
        <v/>
      </c>
      <c r="G153" s="109" t="str">
        <f>IFERROR(IF(VLOOKUP($A153,'Annex 2 EHV charges'!$A:$P,11,FALSE)=0,"",VLOOKUP($A153,'Annex 2 EHV charges'!$A:$P,11,FALSE)),"")</f>
        <v/>
      </c>
      <c r="H153" s="109" t="str">
        <f>IFERROR(IF(VLOOKUP($A153,'Annex 2 EHV charges'!$A:$P,12,FALSE)=0,"",VLOOKUP($A153,'Annex 2 EHV charges'!$A:$P,12,FALSE)),"")</f>
        <v/>
      </c>
    </row>
    <row r="154" spans="1:8" x14ac:dyDescent="0.2">
      <c r="A154" s="102" t="str">
        <f t="array" ref="A154">IFERROR(INDEX('Annex 2 EHV charges'!$A$11:$A$260, MATCH(0, IF(ISBLANK('Annex 2 EHV charges'!$A$11:$A$260),1, COUNTIF(A$4:$A153, 'Annex 2 EHV charges'!$A$11:$A$260)), 0)),"")</f>
        <v/>
      </c>
      <c r="B154" s="102" t="str">
        <f>IF($A154="","",VLOOKUP($A154,'Annex 2 EHV charges'!$A:$O,2,0))</f>
        <v/>
      </c>
      <c r="C154" s="103" t="str">
        <f>IF($A154="","",VLOOKUP($A154,'Annex 2 EHV charges'!$A:$O,3,0))</f>
        <v/>
      </c>
      <c r="D154" s="102" t="str">
        <f>IF($A154="","",VLOOKUP($A154,'Annex 2 EHV charges'!$A:$O,7,0))</f>
        <v/>
      </c>
      <c r="E154" s="107" t="str">
        <f>IFERROR(IF(VLOOKUP($A154,'Annex 2 EHV charges'!$A:$P,9,FALSE)=0,"",VLOOKUP($A154,'Annex 2 EHV charges'!$A:$P,9,FALSE)),"")</f>
        <v/>
      </c>
      <c r="F154" s="108" t="str">
        <f>IFERROR(IF(VLOOKUP($A154,'Annex 2 EHV charges'!$A:$P,10,FALSE)=0,"",VLOOKUP($A154,'Annex 2 EHV charges'!$A:$P,10,FALSE)),"")</f>
        <v/>
      </c>
      <c r="G154" s="109" t="str">
        <f>IFERROR(IF(VLOOKUP($A154,'Annex 2 EHV charges'!$A:$P,11,FALSE)=0,"",VLOOKUP($A154,'Annex 2 EHV charges'!$A:$P,11,FALSE)),"")</f>
        <v/>
      </c>
      <c r="H154" s="109" t="str">
        <f>IFERROR(IF(VLOOKUP($A154,'Annex 2 EHV charges'!$A:$P,12,FALSE)=0,"",VLOOKUP($A154,'Annex 2 EHV charges'!$A:$P,12,FALSE)),"")</f>
        <v/>
      </c>
    </row>
    <row r="155" spans="1:8" x14ac:dyDescent="0.2">
      <c r="A155" s="102" t="str">
        <f t="array" ref="A155">IFERROR(INDEX('Annex 2 EHV charges'!$A$11:$A$260, MATCH(0, IF(ISBLANK('Annex 2 EHV charges'!$A$11:$A$260),1, COUNTIF(A$4:$A154, 'Annex 2 EHV charges'!$A$11:$A$260)), 0)),"")</f>
        <v/>
      </c>
      <c r="B155" s="102" t="str">
        <f>IF($A155="","",VLOOKUP($A155,'Annex 2 EHV charges'!$A:$O,2,0))</f>
        <v/>
      </c>
      <c r="C155" s="103" t="str">
        <f>IF($A155="","",VLOOKUP($A155,'Annex 2 EHV charges'!$A:$O,3,0))</f>
        <v/>
      </c>
      <c r="D155" s="102" t="str">
        <f>IF($A155="","",VLOOKUP($A155,'Annex 2 EHV charges'!$A:$O,7,0))</f>
        <v/>
      </c>
      <c r="E155" s="107" t="str">
        <f>IFERROR(IF(VLOOKUP($A155,'Annex 2 EHV charges'!$A:$P,9,FALSE)=0,"",VLOOKUP($A155,'Annex 2 EHV charges'!$A:$P,9,FALSE)),"")</f>
        <v/>
      </c>
      <c r="F155" s="108" t="str">
        <f>IFERROR(IF(VLOOKUP($A155,'Annex 2 EHV charges'!$A:$P,10,FALSE)=0,"",VLOOKUP($A155,'Annex 2 EHV charges'!$A:$P,10,FALSE)),"")</f>
        <v/>
      </c>
      <c r="G155" s="109" t="str">
        <f>IFERROR(IF(VLOOKUP($A155,'Annex 2 EHV charges'!$A:$P,11,FALSE)=0,"",VLOOKUP($A155,'Annex 2 EHV charges'!$A:$P,11,FALSE)),"")</f>
        <v/>
      </c>
      <c r="H155" s="109" t="str">
        <f>IFERROR(IF(VLOOKUP($A155,'Annex 2 EHV charges'!$A:$P,12,FALSE)=0,"",VLOOKUP($A155,'Annex 2 EHV charges'!$A:$P,12,FALSE)),"")</f>
        <v/>
      </c>
    </row>
    <row r="156" spans="1:8" x14ac:dyDescent="0.2">
      <c r="A156" s="102" t="str">
        <f t="array" ref="A156">IFERROR(INDEX('Annex 2 EHV charges'!$A$11:$A$260, MATCH(0, IF(ISBLANK('Annex 2 EHV charges'!$A$11:$A$260),1, COUNTIF(A$4:$A155, 'Annex 2 EHV charges'!$A$11:$A$260)), 0)),"")</f>
        <v/>
      </c>
      <c r="B156" s="102" t="str">
        <f>IF($A156="","",VLOOKUP($A156,'Annex 2 EHV charges'!$A:$O,2,0))</f>
        <v/>
      </c>
      <c r="C156" s="103" t="str">
        <f>IF($A156="","",VLOOKUP($A156,'Annex 2 EHV charges'!$A:$O,3,0))</f>
        <v/>
      </c>
      <c r="D156" s="102" t="str">
        <f>IF($A156="","",VLOOKUP($A156,'Annex 2 EHV charges'!$A:$O,7,0))</f>
        <v/>
      </c>
      <c r="E156" s="107" t="str">
        <f>IFERROR(IF(VLOOKUP($A156,'Annex 2 EHV charges'!$A:$P,9,FALSE)=0,"",VLOOKUP($A156,'Annex 2 EHV charges'!$A:$P,9,FALSE)),"")</f>
        <v/>
      </c>
      <c r="F156" s="108" t="str">
        <f>IFERROR(IF(VLOOKUP($A156,'Annex 2 EHV charges'!$A:$P,10,FALSE)=0,"",VLOOKUP($A156,'Annex 2 EHV charges'!$A:$P,10,FALSE)),"")</f>
        <v/>
      </c>
      <c r="G156" s="109" t="str">
        <f>IFERROR(IF(VLOOKUP($A156,'Annex 2 EHV charges'!$A:$P,11,FALSE)=0,"",VLOOKUP($A156,'Annex 2 EHV charges'!$A:$P,11,FALSE)),"")</f>
        <v/>
      </c>
      <c r="H156" s="109" t="str">
        <f>IFERROR(IF(VLOOKUP($A156,'Annex 2 EHV charges'!$A:$P,12,FALSE)=0,"",VLOOKUP($A156,'Annex 2 EHV charges'!$A:$P,12,FALSE)),"")</f>
        <v/>
      </c>
    </row>
    <row r="157" spans="1:8" x14ac:dyDescent="0.2">
      <c r="A157" s="102" t="str">
        <f t="array" ref="A157">IFERROR(INDEX('Annex 2 EHV charges'!$A$11:$A$260, MATCH(0, IF(ISBLANK('Annex 2 EHV charges'!$A$11:$A$260),1, COUNTIF(A$4:$A156, 'Annex 2 EHV charges'!$A$11:$A$260)), 0)),"")</f>
        <v/>
      </c>
      <c r="B157" s="102" t="str">
        <f>IF($A157="","",VLOOKUP($A157,'Annex 2 EHV charges'!$A:$O,2,0))</f>
        <v/>
      </c>
      <c r="C157" s="103" t="str">
        <f>IF($A157="","",VLOOKUP($A157,'Annex 2 EHV charges'!$A:$O,3,0))</f>
        <v/>
      </c>
      <c r="D157" s="102" t="str">
        <f>IF($A157="","",VLOOKUP($A157,'Annex 2 EHV charges'!$A:$O,7,0))</f>
        <v/>
      </c>
      <c r="E157" s="107" t="str">
        <f>IFERROR(IF(VLOOKUP($A157,'Annex 2 EHV charges'!$A:$P,9,FALSE)=0,"",VLOOKUP($A157,'Annex 2 EHV charges'!$A:$P,9,FALSE)),"")</f>
        <v/>
      </c>
      <c r="F157" s="108" t="str">
        <f>IFERROR(IF(VLOOKUP($A157,'Annex 2 EHV charges'!$A:$P,10,FALSE)=0,"",VLOOKUP($A157,'Annex 2 EHV charges'!$A:$P,10,FALSE)),"")</f>
        <v/>
      </c>
      <c r="G157" s="109" t="str">
        <f>IFERROR(IF(VLOOKUP($A157,'Annex 2 EHV charges'!$A:$P,11,FALSE)=0,"",VLOOKUP($A157,'Annex 2 EHV charges'!$A:$P,11,FALSE)),"")</f>
        <v/>
      </c>
      <c r="H157" s="109" t="str">
        <f>IFERROR(IF(VLOOKUP($A157,'Annex 2 EHV charges'!$A:$P,12,FALSE)=0,"",VLOOKUP($A157,'Annex 2 EHV charges'!$A:$P,12,FALSE)),"")</f>
        <v/>
      </c>
    </row>
    <row r="158" spans="1:8" x14ac:dyDescent="0.2">
      <c r="A158" s="102" t="str">
        <f t="array" ref="A158">IFERROR(INDEX('Annex 2 EHV charges'!$A$11:$A$260, MATCH(0, IF(ISBLANK('Annex 2 EHV charges'!$A$11:$A$260),1, COUNTIF(A$4:$A157, 'Annex 2 EHV charges'!$A$11:$A$260)), 0)),"")</f>
        <v/>
      </c>
      <c r="B158" s="102" t="str">
        <f>IF($A158="","",VLOOKUP($A158,'Annex 2 EHV charges'!$A:$O,2,0))</f>
        <v/>
      </c>
      <c r="C158" s="103" t="str">
        <f>IF($A158="","",VLOOKUP($A158,'Annex 2 EHV charges'!$A:$O,3,0))</f>
        <v/>
      </c>
      <c r="D158" s="102" t="str">
        <f>IF($A158="","",VLOOKUP($A158,'Annex 2 EHV charges'!$A:$O,7,0))</f>
        <v/>
      </c>
      <c r="E158" s="107" t="str">
        <f>IFERROR(IF(VLOOKUP($A158,'Annex 2 EHV charges'!$A:$P,9,FALSE)=0,"",VLOOKUP($A158,'Annex 2 EHV charges'!$A:$P,9,FALSE)),"")</f>
        <v/>
      </c>
      <c r="F158" s="108" t="str">
        <f>IFERROR(IF(VLOOKUP($A158,'Annex 2 EHV charges'!$A:$P,10,FALSE)=0,"",VLOOKUP($A158,'Annex 2 EHV charges'!$A:$P,10,FALSE)),"")</f>
        <v/>
      </c>
      <c r="G158" s="109" t="str">
        <f>IFERROR(IF(VLOOKUP($A158,'Annex 2 EHV charges'!$A:$P,11,FALSE)=0,"",VLOOKUP($A158,'Annex 2 EHV charges'!$A:$P,11,FALSE)),"")</f>
        <v/>
      </c>
      <c r="H158" s="109" t="str">
        <f>IFERROR(IF(VLOOKUP($A158,'Annex 2 EHV charges'!$A:$P,12,FALSE)=0,"",VLOOKUP($A158,'Annex 2 EHV charges'!$A:$P,12,FALSE)),"")</f>
        <v/>
      </c>
    </row>
    <row r="159" spans="1:8" x14ac:dyDescent="0.2">
      <c r="A159" s="102" t="str">
        <f t="array" ref="A159">IFERROR(INDEX('Annex 2 EHV charges'!$A$11:$A$260, MATCH(0, IF(ISBLANK('Annex 2 EHV charges'!$A$11:$A$260),1, COUNTIF(A$4:$A158, 'Annex 2 EHV charges'!$A$11:$A$260)), 0)),"")</f>
        <v/>
      </c>
      <c r="B159" s="102" t="str">
        <f>IF($A159="","",VLOOKUP($A159,'Annex 2 EHV charges'!$A:$O,2,0))</f>
        <v/>
      </c>
      <c r="C159" s="103" t="str">
        <f>IF($A159="","",VLOOKUP($A159,'Annex 2 EHV charges'!$A:$O,3,0))</f>
        <v/>
      </c>
      <c r="D159" s="102" t="str">
        <f>IF($A159="","",VLOOKUP($A159,'Annex 2 EHV charges'!$A:$O,7,0))</f>
        <v/>
      </c>
      <c r="E159" s="107" t="str">
        <f>IFERROR(IF(VLOOKUP($A159,'Annex 2 EHV charges'!$A:$P,9,FALSE)=0,"",VLOOKUP($A159,'Annex 2 EHV charges'!$A:$P,9,FALSE)),"")</f>
        <v/>
      </c>
      <c r="F159" s="108" t="str">
        <f>IFERROR(IF(VLOOKUP($A159,'Annex 2 EHV charges'!$A:$P,10,FALSE)=0,"",VLOOKUP($A159,'Annex 2 EHV charges'!$A:$P,10,FALSE)),"")</f>
        <v/>
      </c>
      <c r="G159" s="109" t="str">
        <f>IFERROR(IF(VLOOKUP($A159,'Annex 2 EHV charges'!$A:$P,11,FALSE)=0,"",VLOOKUP($A159,'Annex 2 EHV charges'!$A:$P,11,FALSE)),"")</f>
        <v/>
      </c>
      <c r="H159" s="109" t="str">
        <f>IFERROR(IF(VLOOKUP($A159,'Annex 2 EHV charges'!$A:$P,12,FALSE)=0,"",VLOOKUP($A159,'Annex 2 EHV charges'!$A:$P,12,FALSE)),"")</f>
        <v/>
      </c>
    </row>
    <row r="160" spans="1:8" x14ac:dyDescent="0.2">
      <c r="A160" s="102" t="str">
        <f t="array" ref="A160">IFERROR(INDEX('Annex 2 EHV charges'!$A$11:$A$260, MATCH(0, IF(ISBLANK('Annex 2 EHV charges'!$A$11:$A$260),1, COUNTIF(A$4:$A159, 'Annex 2 EHV charges'!$A$11:$A$260)), 0)),"")</f>
        <v/>
      </c>
      <c r="B160" s="102" t="str">
        <f>IF($A160="","",VLOOKUP($A160,'Annex 2 EHV charges'!$A:$O,2,0))</f>
        <v/>
      </c>
      <c r="C160" s="103" t="str">
        <f>IF($A160="","",VLOOKUP($A160,'Annex 2 EHV charges'!$A:$O,3,0))</f>
        <v/>
      </c>
      <c r="D160" s="102" t="str">
        <f>IF($A160="","",VLOOKUP($A160,'Annex 2 EHV charges'!$A:$O,7,0))</f>
        <v/>
      </c>
      <c r="E160" s="107" t="str">
        <f>IFERROR(IF(VLOOKUP($A160,'Annex 2 EHV charges'!$A:$P,9,FALSE)=0,"",VLOOKUP($A160,'Annex 2 EHV charges'!$A:$P,9,FALSE)),"")</f>
        <v/>
      </c>
      <c r="F160" s="108" t="str">
        <f>IFERROR(IF(VLOOKUP($A160,'Annex 2 EHV charges'!$A:$P,10,FALSE)=0,"",VLOOKUP($A160,'Annex 2 EHV charges'!$A:$P,10,FALSE)),"")</f>
        <v/>
      </c>
      <c r="G160" s="109" t="str">
        <f>IFERROR(IF(VLOOKUP($A160,'Annex 2 EHV charges'!$A:$P,11,FALSE)=0,"",VLOOKUP($A160,'Annex 2 EHV charges'!$A:$P,11,FALSE)),"")</f>
        <v/>
      </c>
      <c r="H160" s="109" t="str">
        <f>IFERROR(IF(VLOOKUP($A160,'Annex 2 EHV charges'!$A:$P,12,FALSE)=0,"",VLOOKUP($A160,'Annex 2 EHV charges'!$A:$P,12,FALSE)),"")</f>
        <v/>
      </c>
    </row>
    <row r="161" spans="1:8" x14ac:dyDescent="0.2">
      <c r="A161" s="102" t="str">
        <f t="array" ref="A161">IFERROR(INDEX('Annex 2 EHV charges'!$A$11:$A$260, MATCH(0, IF(ISBLANK('Annex 2 EHV charges'!$A$11:$A$260),1, COUNTIF(A$4:$A160, 'Annex 2 EHV charges'!$A$11:$A$260)), 0)),"")</f>
        <v/>
      </c>
      <c r="B161" s="102" t="str">
        <f>IF($A161="","",VLOOKUP($A161,'Annex 2 EHV charges'!$A:$O,2,0))</f>
        <v/>
      </c>
      <c r="C161" s="103" t="str">
        <f>IF($A161="","",VLOOKUP($A161,'Annex 2 EHV charges'!$A:$O,3,0))</f>
        <v/>
      </c>
      <c r="D161" s="102" t="str">
        <f>IF($A161="","",VLOOKUP($A161,'Annex 2 EHV charges'!$A:$O,7,0))</f>
        <v/>
      </c>
      <c r="E161" s="107" t="str">
        <f>IFERROR(IF(VLOOKUP($A161,'Annex 2 EHV charges'!$A:$P,9,FALSE)=0,"",VLOOKUP($A161,'Annex 2 EHV charges'!$A:$P,9,FALSE)),"")</f>
        <v/>
      </c>
      <c r="F161" s="108" t="str">
        <f>IFERROR(IF(VLOOKUP($A161,'Annex 2 EHV charges'!$A:$P,10,FALSE)=0,"",VLOOKUP($A161,'Annex 2 EHV charges'!$A:$P,10,FALSE)),"")</f>
        <v/>
      </c>
      <c r="G161" s="109" t="str">
        <f>IFERROR(IF(VLOOKUP($A161,'Annex 2 EHV charges'!$A:$P,11,FALSE)=0,"",VLOOKUP($A161,'Annex 2 EHV charges'!$A:$P,11,FALSE)),"")</f>
        <v/>
      </c>
      <c r="H161" s="109" t="str">
        <f>IFERROR(IF(VLOOKUP($A161,'Annex 2 EHV charges'!$A:$P,12,FALSE)=0,"",VLOOKUP($A161,'Annex 2 EHV charges'!$A:$P,12,FALSE)),"")</f>
        <v/>
      </c>
    </row>
    <row r="162" spans="1:8" x14ac:dyDescent="0.2">
      <c r="A162" s="102" t="str">
        <f t="array" ref="A162">IFERROR(INDEX('Annex 2 EHV charges'!$A$11:$A$260, MATCH(0, IF(ISBLANK('Annex 2 EHV charges'!$A$11:$A$260),1, COUNTIF(A$4:$A161, 'Annex 2 EHV charges'!$A$11:$A$260)), 0)),"")</f>
        <v/>
      </c>
      <c r="B162" s="102" t="str">
        <f>IF($A162="","",VLOOKUP($A162,'Annex 2 EHV charges'!$A:$O,2,0))</f>
        <v/>
      </c>
      <c r="C162" s="103" t="str">
        <f>IF($A162="","",VLOOKUP($A162,'Annex 2 EHV charges'!$A:$O,3,0))</f>
        <v/>
      </c>
      <c r="D162" s="102" t="str">
        <f>IF($A162="","",VLOOKUP($A162,'Annex 2 EHV charges'!$A:$O,7,0))</f>
        <v/>
      </c>
      <c r="E162" s="107" t="str">
        <f>IFERROR(IF(VLOOKUP($A162,'Annex 2 EHV charges'!$A:$P,9,FALSE)=0,"",VLOOKUP($A162,'Annex 2 EHV charges'!$A:$P,9,FALSE)),"")</f>
        <v/>
      </c>
      <c r="F162" s="108" t="str">
        <f>IFERROR(IF(VLOOKUP($A162,'Annex 2 EHV charges'!$A:$P,10,FALSE)=0,"",VLOOKUP($A162,'Annex 2 EHV charges'!$A:$P,10,FALSE)),"")</f>
        <v/>
      </c>
      <c r="G162" s="109" t="str">
        <f>IFERROR(IF(VLOOKUP($A162,'Annex 2 EHV charges'!$A:$P,11,FALSE)=0,"",VLOOKUP($A162,'Annex 2 EHV charges'!$A:$P,11,FALSE)),"")</f>
        <v/>
      </c>
      <c r="H162" s="109" t="str">
        <f>IFERROR(IF(VLOOKUP($A162,'Annex 2 EHV charges'!$A:$P,12,FALSE)=0,"",VLOOKUP($A162,'Annex 2 EHV charges'!$A:$P,12,FALSE)),"")</f>
        <v/>
      </c>
    </row>
    <row r="163" spans="1:8" x14ac:dyDescent="0.2">
      <c r="A163" s="102" t="str">
        <f t="array" ref="A163">IFERROR(INDEX('Annex 2 EHV charges'!$A$11:$A$260, MATCH(0, IF(ISBLANK('Annex 2 EHV charges'!$A$11:$A$260),1, COUNTIF(A$4:$A162, 'Annex 2 EHV charges'!$A$11:$A$260)), 0)),"")</f>
        <v/>
      </c>
      <c r="B163" s="102" t="str">
        <f>IF($A163="","",VLOOKUP($A163,'Annex 2 EHV charges'!$A:$O,2,0))</f>
        <v/>
      </c>
      <c r="C163" s="103" t="str">
        <f>IF($A163="","",VLOOKUP($A163,'Annex 2 EHV charges'!$A:$O,3,0))</f>
        <v/>
      </c>
      <c r="D163" s="102" t="str">
        <f>IF($A163="","",VLOOKUP($A163,'Annex 2 EHV charges'!$A:$O,7,0))</f>
        <v/>
      </c>
      <c r="E163" s="107" t="str">
        <f>IFERROR(IF(VLOOKUP($A163,'Annex 2 EHV charges'!$A:$P,9,FALSE)=0,"",VLOOKUP($A163,'Annex 2 EHV charges'!$A:$P,9,FALSE)),"")</f>
        <v/>
      </c>
      <c r="F163" s="108" t="str">
        <f>IFERROR(IF(VLOOKUP($A163,'Annex 2 EHV charges'!$A:$P,10,FALSE)=0,"",VLOOKUP($A163,'Annex 2 EHV charges'!$A:$P,10,FALSE)),"")</f>
        <v/>
      </c>
      <c r="G163" s="109" t="str">
        <f>IFERROR(IF(VLOOKUP($A163,'Annex 2 EHV charges'!$A:$P,11,FALSE)=0,"",VLOOKUP($A163,'Annex 2 EHV charges'!$A:$P,11,FALSE)),"")</f>
        <v/>
      </c>
      <c r="H163" s="109" t="str">
        <f>IFERROR(IF(VLOOKUP($A163,'Annex 2 EHV charges'!$A:$P,12,FALSE)=0,"",VLOOKUP($A163,'Annex 2 EHV charges'!$A:$P,12,FALSE)),"")</f>
        <v/>
      </c>
    </row>
    <row r="164" spans="1:8" x14ac:dyDescent="0.2">
      <c r="A164" s="102" t="str">
        <f t="array" ref="A164">IFERROR(INDEX('Annex 2 EHV charges'!$A$11:$A$260, MATCH(0, IF(ISBLANK('Annex 2 EHV charges'!$A$11:$A$260),1, COUNTIF(A$4:$A163, 'Annex 2 EHV charges'!$A$11:$A$260)), 0)),"")</f>
        <v/>
      </c>
      <c r="B164" s="102" t="str">
        <f>IF($A164="","",VLOOKUP($A164,'Annex 2 EHV charges'!$A:$O,2,0))</f>
        <v/>
      </c>
      <c r="C164" s="103" t="str">
        <f>IF($A164="","",VLOOKUP($A164,'Annex 2 EHV charges'!$A:$O,3,0))</f>
        <v/>
      </c>
      <c r="D164" s="102" t="str">
        <f>IF($A164="","",VLOOKUP($A164,'Annex 2 EHV charges'!$A:$O,7,0))</f>
        <v/>
      </c>
      <c r="E164" s="107" t="str">
        <f>IFERROR(IF(VLOOKUP($A164,'Annex 2 EHV charges'!$A:$P,9,FALSE)=0,"",VLOOKUP($A164,'Annex 2 EHV charges'!$A:$P,9,FALSE)),"")</f>
        <v/>
      </c>
      <c r="F164" s="108" t="str">
        <f>IFERROR(IF(VLOOKUP($A164,'Annex 2 EHV charges'!$A:$P,10,FALSE)=0,"",VLOOKUP($A164,'Annex 2 EHV charges'!$A:$P,10,FALSE)),"")</f>
        <v/>
      </c>
      <c r="G164" s="109" t="str">
        <f>IFERROR(IF(VLOOKUP($A164,'Annex 2 EHV charges'!$A:$P,11,FALSE)=0,"",VLOOKUP($A164,'Annex 2 EHV charges'!$A:$P,11,FALSE)),"")</f>
        <v/>
      </c>
      <c r="H164" s="109" t="str">
        <f>IFERROR(IF(VLOOKUP($A164,'Annex 2 EHV charges'!$A:$P,12,FALSE)=0,"",VLOOKUP($A164,'Annex 2 EHV charges'!$A:$P,12,FALSE)),"")</f>
        <v/>
      </c>
    </row>
    <row r="165" spans="1:8" x14ac:dyDescent="0.2">
      <c r="A165" s="102" t="str">
        <f t="array" ref="A165">IFERROR(INDEX('Annex 2 EHV charges'!$A$11:$A$260, MATCH(0, IF(ISBLANK('Annex 2 EHV charges'!$A$11:$A$260),1, COUNTIF(A$4:$A164, 'Annex 2 EHV charges'!$A$11:$A$260)), 0)),"")</f>
        <v/>
      </c>
      <c r="B165" s="102" t="str">
        <f>IF($A165="","",VLOOKUP($A165,'Annex 2 EHV charges'!$A:$O,2,0))</f>
        <v/>
      </c>
      <c r="C165" s="103" t="str">
        <f>IF($A165="","",VLOOKUP($A165,'Annex 2 EHV charges'!$A:$O,3,0))</f>
        <v/>
      </c>
      <c r="D165" s="102" t="str">
        <f>IF($A165="","",VLOOKUP($A165,'Annex 2 EHV charges'!$A:$O,7,0))</f>
        <v/>
      </c>
      <c r="E165" s="107" t="str">
        <f>IFERROR(IF(VLOOKUP($A165,'Annex 2 EHV charges'!$A:$P,9,FALSE)=0,"",VLOOKUP($A165,'Annex 2 EHV charges'!$A:$P,9,FALSE)),"")</f>
        <v/>
      </c>
      <c r="F165" s="108" t="str">
        <f>IFERROR(IF(VLOOKUP($A165,'Annex 2 EHV charges'!$A:$P,10,FALSE)=0,"",VLOOKUP($A165,'Annex 2 EHV charges'!$A:$P,10,FALSE)),"")</f>
        <v/>
      </c>
      <c r="G165" s="109" t="str">
        <f>IFERROR(IF(VLOOKUP($A165,'Annex 2 EHV charges'!$A:$P,11,FALSE)=0,"",VLOOKUP($A165,'Annex 2 EHV charges'!$A:$P,11,FALSE)),"")</f>
        <v/>
      </c>
      <c r="H165" s="109" t="str">
        <f>IFERROR(IF(VLOOKUP($A165,'Annex 2 EHV charges'!$A:$P,12,FALSE)=0,"",VLOOKUP($A165,'Annex 2 EHV charges'!$A:$P,12,FALSE)),"")</f>
        <v/>
      </c>
    </row>
    <row r="166" spans="1:8" x14ac:dyDescent="0.2">
      <c r="A166" s="102" t="str">
        <f t="array" ref="A166">IFERROR(INDEX('Annex 2 EHV charges'!$A$11:$A$260, MATCH(0, IF(ISBLANK('Annex 2 EHV charges'!$A$11:$A$260),1, COUNTIF(A$4:$A165, 'Annex 2 EHV charges'!$A$11:$A$260)), 0)),"")</f>
        <v/>
      </c>
      <c r="B166" s="102" t="str">
        <f>IF($A166="","",VLOOKUP($A166,'Annex 2 EHV charges'!$A:$O,2,0))</f>
        <v/>
      </c>
      <c r="C166" s="103" t="str">
        <f>IF($A166="","",VLOOKUP($A166,'Annex 2 EHV charges'!$A:$O,3,0))</f>
        <v/>
      </c>
      <c r="D166" s="102" t="str">
        <f>IF($A166="","",VLOOKUP($A166,'Annex 2 EHV charges'!$A:$O,7,0))</f>
        <v/>
      </c>
      <c r="E166" s="107" t="str">
        <f>IFERROR(IF(VLOOKUP($A166,'Annex 2 EHV charges'!$A:$P,9,FALSE)=0,"",VLOOKUP($A166,'Annex 2 EHV charges'!$A:$P,9,FALSE)),"")</f>
        <v/>
      </c>
      <c r="F166" s="108" t="str">
        <f>IFERROR(IF(VLOOKUP($A166,'Annex 2 EHV charges'!$A:$P,10,FALSE)=0,"",VLOOKUP($A166,'Annex 2 EHV charges'!$A:$P,10,FALSE)),"")</f>
        <v/>
      </c>
      <c r="G166" s="109" t="str">
        <f>IFERROR(IF(VLOOKUP($A166,'Annex 2 EHV charges'!$A:$P,11,FALSE)=0,"",VLOOKUP($A166,'Annex 2 EHV charges'!$A:$P,11,FALSE)),"")</f>
        <v/>
      </c>
      <c r="H166" s="109" t="str">
        <f>IFERROR(IF(VLOOKUP($A166,'Annex 2 EHV charges'!$A:$P,12,FALSE)=0,"",VLOOKUP($A166,'Annex 2 EHV charges'!$A:$P,12,FALSE)),"")</f>
        <v/>
      </c>
    </row>
    <row r="167" spans="1:8" x14ac:dyDescent="0.2">
      <c r="A167" s="102" t="str">
        <f t="array" ref="A167">IFERROR(INDEX('Annex 2 EHV charges'!$A$11:$A$260, MATCH(0, IF(ISBLANK('Annex 2 EHV charges'!$A$11:$A$260),1, COUNTIF(A$4:$A166, 'Annex 2 EHV charges'!$A$11:$A$260)), 0)),"")</f>
        <v/>
      </c>
      <c r="B167" s="102" t="str">
        <f>IF($A167="","",VLOOKUP($A167,'Annex 2 EHV charges'!$A:$O,2,0))</f>
        <v/>
      </c>
      <c r="C167" s="103" t="str">
        <f>IF($A167="","",VLOOKUP($A167,'Annex 2 EHV charges'!$A:$O,3,0))</f>
        <v/>
      </c>
      <c r="D167" s="102" t="str">
        <f>IF($A167="","",VLOOKUP($A167,'Annex 2 EHV charges'!$A:$O,7,0))</f>
        <v/>
      </c>
      <c r="E167" s="107" t="str">
        <f>IFERROR(IF(VLOOKUP($A167,'Annex 2 EHV charges'!$A:$P,9,FALSE)=0,"",VLOOKUP($A167,'Annex 2 EHV charges'!$A:$P,9,FALSE)),"")</f>
        <v/>
      </c>
      <c r="F167" s="108" t="str">
        <f>IFERROR(IF(VLOOKUP($A167,'Annex 2 EHV charges'!$A:$P,10,FALSE)=0,"",VLOOKUP($A167,'Annex 2 EHV charges'!$A:$P,10,FALSE)),"")</f>
        <v/>
      </c>
      <c r="G167" s="109" t="str">
        <f>IFERROR(IF(VLOOKUP($A167,'Annex 2 EHV charges'!$A:$P,11,FALSE)=0,"",VLOOKUP($A167,'Annex 2 EHV charges'!$A:$P,11,FALSE)),"")</f>
        <v/>
      </c>
      <c r="H167" s="109" t="str">
        <f>IFERROR(IF(VLOOKUP($A167,'Annex 2 EHV charges'!$A:$P,12,FALSE)=0,"",VLOOKUP($A167,'Annex 2 EHV charges'!$A:$P,12,FALSE)),"")</f>
        <v/>
      </c>
    </row>
    <row r="168" spans="1:8" x14ac:dyDescent="0.2">
      <c r="A168" s="102" t="str">
        <f t="array" ref="A168">IFERROR(INDEX('Annex 2 EHV charges'!$A$11:$A$260, MATCH(0, IF(ISBLANK('Annex 2 EHV charges'!$A$11:$A$260),1, COUNTIF(A$4:$A167, 'Annex 2 EHV charges'!$A$11:$A$260)), 0)),"")</f>
        <v/>
      </c>
      <c r="B168" s="102" t="str">
        <f>IF($A168="","",VLOOKUP($A168,'Annex 2 EHV charges'!$A:$O,2,0))</f>
        <v/>
      </c>
      <c r="C168" s="103" t="str">
        <f>IF($A168="","",VLOOKUP($A168,'Annex 2 EHV charges'!$A:$O,3,0))</f>
        <v/>
      </c>
      <c r="D168" s="102" t="str">
        <f>IF($A168="","",VLOOKUP($A168,'Annex 2 EHV charges'!$A:$O,7,0))</f>
        <v/>
      </c>
      <c r="E168" s="107" t="str">
        <f>IFERROR(IF(VLOOKUP($A168,'Annex 2 EHV charges'!$A:$P,9,FALSE)=0,"",VLOOKUP($A168,'Annex 2 EHV charges'!$A:$P,9,FALSE)),"")</f>
        <v/>
      </c>
      <c r="F168" s="108" t="str">
        <f>IFERROR(IF(VLOOKUP($A168,'Annex 2 EHV charges'!$A:$P,10,FALSE)=0,"",VLOOKUP($A168,'Annex 2 EHV charges'!$A:$P,10,FALSE)),"")</f>
        <v/>
      </c>
      <c r="G168" s="109" t="str">
        <f>IFERROR(IF(VLOOKUP($A168,'Annex 2 EHV charges'!$A:$P,11,FALSE)=0,"",VLOOKUP($A168,'Annex 2 EHV charges'!$A:$P,11,FALSE)),"")</f>
        <v/>
      </c>
      <c r="H168" s="109" t="str">
        <f>IFERROR(IF(VLOOKUP($A168,'Annex 2 EHV charges'!$A:$P,12,FALSE)=0,"",VLOOKUP($A168,'Annex 2 EHV charges'!$A:$P,12,FALSE)),"")</f>
        <v/>
      </c>
    </row>
    <row r="169" spans="1:8" x14ac:dyDescent="0.2">
      <c r="A169" s="102" t="str">
        <f t="array" ref="A169">IFERROR(INDEX('Annex 2 EHV charges'!$A$11:$A$260, MATCH(0, IF(ISBLANK('Annex 2 EHV charges'!$A$11:$A$260),1, COUNTIF(A$4:$A168, 'Annex 2 EHV charges'!$A$11:$A$260)), 0)),"")</f>
        <v/>
      </c>
      <c r="B169" s="102" t="str">
        <f>IF($A169="","",VLOOKUP($A169,'Annex 2 EHV charges'!$A:$O,2,0))</f>
        <v/>
      </c>
      <c r="C169" s="103" t="str">
        <f>IF($A169="","",VLOOKUP($A169,'Annex 2 EHV charges'!$A:$O,3,0))</f>
        <v/>
      </c>
      <c r="D169" s="102" t="str">
        <f>IF($A169="","",VLOOKUP($A169,'Annex 2 EHV charges'!$A:$O,7,0))</f>
        <v/>
      </c>
      <c r="E169" s="107" t="str">
        <f>IFERROR(IF(VLOOKUP($A169,'Annex 2 EHV charges'!$A:$P,9,FALSE)=0,"",VLOOKUP($A169,'Annex 2 EHV charges'!$A:$P,9,FALSE)),"")</f>
        <v/>
      </c>
      <c r="F169" s="108" t="str">
        <f>IFERROR(IF(VLOOKUP($A169,'Annex 2 EHV charges'!$A:$P,10,FALSE)=0,"",VLOOKUP($A169,'Annex 2 EHV charges'!$A:$P,10,FALSE)),"")</f>
        <v/>
      </c>
      <c r="G169" s="109" t="str">
        <f>IFERROR(IF(VLOOKUP($A169,'Annex 2 EHV charges'!$A:$P,11,FALSE)=0,"",VLOOKUP($A169,'Annex 2 EHV charges'!$A:$P,11,FALSE)),"")</f>
        <v/>
      </c>
      <c r="H169" s="109" t="str">
        <f>IFERROR(IF(VLOOKUP($A169,'Annex 2 EHV charges'!$A:$P,12,FALSE)=0,"",VLOOKUP($A169,'Annex 2 EHV charges'!$A:$P,12,FALSE)),"")</f>
        <v/>
      </c>
    </row>
    <row r="170" spans="1:8" x14ac:dyDescent="0.2">
      <c r="A170" s="102" t="str">
        <f t="array" ref="A170">IFERROR(INDEX('Annex 2 EHV charges'!$A$11:$A$260, MATCH(0, IF(ISBLANK('Annex 2 EHV charges'!$A$11:$A$260),1, COUNTIF(A$4:$A169, 'Annex 2 EHV charges'!$A$11:$A$260)), 0)),"")</f>
        <v/>
      </c>
      <c r="B170" s="102" t="str">
        <f>IF($A170="","",VLOOKUP($A170,'Annex 2 EHV charges'!$A:$O,2,0))</f>
        <v/>
      </c>
      <c r="C170" s="103" t="str">
        <f>IF($A170="","",VLOOKUP($A170,'Annex 2 EHV charges'!$A:$O,3,0))</f>
        <v/>
      </c>
      <c r="D170" s="102" t="str">
        <f>IF($A170="","",VLOOKUP($A170,'Annex 2 EHV charges'!$A:$O,7,0))</f>
        <v/>
      </c>
      <c r="E170" s="107" t="str">
        <f>IFERROR(IF(VLOOKUP($A170,'Annex 2 EHV charges'!$A:$P,9,FALSE)=0,"",VLOOKUP($A170,'Annex 2 EHV charges'!$A:$P,9,FALSE)),"")</f>
        <v/>
      </c>
      <c r="F170" s="108" t="str">
        <f>IFERROR(IF(VLOOKUP($A170,'Annex 2 EHV charges'!$A:$P,10,FALSE)=0,"",VLOOKUP($A170,'Annex 2 EHV charges'!$A:$P,10,FALSE)),"")</f>
        <v/>
      </c>
      <c r="G170" s="109" t="str">
        <f>IFERROR(IF(VLOOKUP($A170,'Annex 2 EHV charges'!$A:$P,11,FALSE)=0,"",VLOOKUP($A170,'Annex 2 EHV charges'!$A:$P,11,FALSE)),"")</f>
        <v/>
      </c>
      <c r="H170" s="109" t="str">
        <f>IFERROR(IF(VLOOKUP($A170,'Annex 2 EHV charges'!$A:$P,12,FALSE)=0,"",VLOOKUP($A170,'Annex 2 EHV charges'!$A:$P,12,FALSE)),"")</f>
        <v/>
      </c>
    </row>
    <row r="171" spans="1:8" x14ac:dyDescent="0.2">
      <c r="A171" s="102" t="str">
        <f t="array" ref="A171">IFERROR(INDEX('Annex 2 EHV charges'!$A$11:$A$260, MATCH(0, IF(ISBLANK('Annex 2 EHV charges'!$A$11:$A$260),1, COUNTIF(A$4:$A170, 'Annex 2 EHV charges'!$A$11:$A$260)), 0)),"")</f>
        <v/>
      </c>
      <c r="B171" s="102" t="str">
        <f>IF($A171="","",VLOOKUP($A171,'Annex 2 EHV charges'!$A:$O,2,0))</f>
        <v/>
      </c>
      <c r="C171" s="103" t="str">
        <f>IF($A171="","",VLOOKUP($A171,'Annex 2 EHV charges'!$A:$O,3,0))</f>
        <v/>
      </c>
      <c r="D171" s="102" t="str">
        <f>IF($A171="","",VLOOKUP($A171,'Annex 2 EHV charges'!$A:$O,7,0))</f>
        <v/>
      </c>
      <c r="E171" s="107" t="str">
        <f>IFERROR(IF(VLOOKUP($A171,'Annex 2 EHV charges'!$A:$P,9,FALSE)=0,"",VLOOKUP($A171,'Annex 2 EHV charges'!$A:$P,9,FALSE)),"")</f>
        <v/>
      </c>
      <c r="F171" s="108" t="str">
        <f>IFERROR(IF(VLOOKUP($A171,'Annex 2 EHV charges'!$A:$P,10,FALSE)=0,"",VLOOKUP($A171,'Annex 2 EHV charges'!$A:$P,10,FALSE)),"")</f>
        <v/>
      </c>
      <c r="G171" s="109" t="str">
        <f>IFERROR(IF(VLOOKUP($A171,'Annex 2 EHV charges'!$A:$P,11,FALSE)=0,"",VLOOKUP($A171,'Annex 2 EHV charges'!$A:$P,11,FALSE)),"")</f>
        <v/>
      </c>
      <c r="H171" s="109" t="str">
        <f>IFERROR(IF(VLOOKUP($A171,'Annex 2 EHV charges'!$A:$P,12,FALSE)=0,"",VLOOKUP($A171,'Annex 2 EHV charges'!$A:$P,12,FALSE)),"")</f>
        <v/>
      </c>
    </row>
    <row r="172" spans="1:8" x14ac:dyDescent="0.2">
      <c r="A172" s="102" t="str">
        <f t="array" ref="A172">IFERROR(INDEX('Annex 2 EHV charges'!$A$11:$A$260, MATCH(0, IF(ISBLANK('Annex 2 EHV charges'!$A$11:$A$260),1, COUNTIF(A$4:$A171, 'Annex 2 EHV charges'!$A$11:$A$260)), 0)),"")</f>
        <v/>
      </c>
      <c r="B172" s="102" t="str">
        <f>IF($A172="","",VLOOKUP($A172,'Annex 2 EHV charges'!$A:$O,2,0))</f>
        <v/>
      </c>
      <c r="C172" s="103" t="str">
        <f>IF($A172="","",VLOOKUP($A172,'Annex 2 EHV charges'!$A:$O,3,0))</f>
        <v/>
      </c>
      <c r="D172" s="102" t="str">
        <f>IF($A172="","",VLOOKUP($A172,'Annex 2 EHV charges'!$A:$O,7,0))</f>
        <v/>
      </c>
      <c r="E172" s="107" t="str">
        <f>IFERROR(IF(VLOOKUP($A172,'Annex 2 EHV charges'!$A:$P,9,FALSE)=0,"",VLOOKUP($A172,'Annex 2 EHV charges'!$A:$P,9,FALSE)),"")</f>
        <v/>
      </c>
      <c r="F172" s="108" t="str">
        <f>IFERROR(IF(VLOOKUP($A172,'Annex 2 EHV charges'!$A:$P,10,FALSE)=0,"",VLOOKUP($A172,'Annex 2 EHV charges'!$A:$P,10,FALSE)),"")</f>
        <v/>
      </c>
      <c r="G172" s="109" t="str">
        <f>IFERROR(IF(VLOOKUP($A172,'Annex 2 EHV charges'!$A:$P,11,FALSE)=0,"",VLOOKUP($A172,'Annex 2 EHV charges'!$A:$P,11,FALSE)),"")</f>
        <v/>
      </c>
      <c r="H172" s="109" t="str">
        <f>IFERROR(IF(VLOOKUP($A172,'Annex 2 EHV charges'!$A:$P,12,FALSE)=0,"",VLOOKUP($A172,'Annex 2 EHV charges'!$A:$P,12,FALSE)),"")</f>
        <v/>
      </c>
    </row>
    <row r="173" spans="1:8" x14ac:dyDescent="0.2">
      <c r="A173" s="102" t="str">
        <f t="array" ref="A173">IFERROR(INDEX('Annex 2 EHV charges'!$A$11:$A$260, MATCH(0, IF(ISBLANK('Annex 2 EHV charges'!$A$11:$A$260),1, COUNTIF(A$4:$A172, 'Annex 2 EHV charges'!$A$11:$A$260)), 0)),"")</f>
        <v/>
      </c>
      <c r="B173" s="102" t="str">
        <f>IF($A173="","",VLOOKUP($A173,'Annex 2 EHV charges'!$A:$O,2,0))</f>
        <v/>
      </c>
      <c r="C173" s="103" t="str">
        <f>IF($A173="","",VLOOKUP($A173,'Annex 2 EHV charges'!$A:$O,3,0))</f>
        <v/>
      </c>
      <c r="D173" s="102" t="str">
        <f>IF($A173="","",VLOOKUP($A173,'Annex 2 EHV charges'!$A:$O,7,0))</f>
        <v/>
      </c>
      <c r="E173" s="107" t="str">
        <f>IFERROR(IF(VLOOKUP($A173,'Annex 2 EHV charges'!$A:$P,9,FALSE)=0,"",VLOOKUP($A173,'Annex 2 EHV charges'!$A:$P,9,FALSE)),"")</f>
        <v/>
      </c>
      <c r="F173" s="108" t="str">
        <f>IFERROR(IF(VLOOKUP($A173,'Annex 2 EHV charges'!$A:$P,10,FALSE)=0,"",VLOOKUP($A173,'Annex 2 EHV charges'!$A:$P,10,FALSE)),"")</f>
        <v/>
      </c>
      <c r="G173" s="109" t="str">
        <f>IFERROR(IF(VLOOKUP($A173,'Annex 2 EHV charges'!$A:$P,11,FALSE)=0,"",VLOOKUP($A173,'Annex 2 EHV charges'!$A:$P,11,FALSE)),"")</f>
        <v/>
      </c>
      <c r="H173" s="109" t="str">
        <f>IFERROR(IF(VLOOKUP($A173,'Annex 2 EHV charges'!$A:$P,12,FALSE)=0,"",VLOOKUP($A173,'Annex 2 EHV charges'!$A:$P,12,FALSE)),"")</f>
        <v/>
      </c>
    </row>
    <row r="174" spans="1:8" x14ac:dyDescent="0.2">
      <c r="A174" s="102" t="str">
        <f t="array" ref="A174">IFERROR(INDEX('Annex 2 EHV charges'!$A$11:$A$260, MATCH(0, IF(ISBLANK('Annex 2 EHV charges'!$A$11:$A$260),1, COUNTIF(A$4:$A173, 'Annex 2 EHV charges'!$A$11:$A$260)), 0)),"")</f>
        <v/>
      </c>
      <c r="B174" s="102" t="str">
        <f>IF($A174="","",VLOOKUP($A174,'Annex 2 EHV charges'!$A:$O,2,0))</f>
        <v/>
      </c>
      <c r="C174" s="103" t="str">
        <f>IF($A174="","",VLOOKUP($A174,'Annex 2 EHV charges'!$A:$O,3,0))</f>
        <v/>
      </c>
      <c r="D174" s="102" t="str">
        <f>IF($A174="","",VLOOKUP($A174,'Annex 2 EHV charges'!$A:$O,7,0))</f>
        <v/>
      </c>
      <c r="E174" s="107" t="str">
        <f>IFERROR(IF(VLOOKUP($A174,'Annex 2 EHV charges'!$A:$P,9,FALSE)=0,"",VLOOKUP($A174,'Annex 2 EHV charges'!$A:$P,9,FALSE)),"")</f>
        <v/>
      </c>
      <c r="F174" s="108" t="str">
        <f>IFERROR(IF(VLOOKUP($A174,'Annex 2 EHV charges'!$A:$P,10,FALSE)=0,"",VLOOKUP($A174,'Annex 2 EHV charges'!$A:$P,10,FALSE)),"")</f>
        <v/>
      </c>
      <c r="G174" s="109" t="str">
        <f>IFERROR(IF(VLOOKUP($A174,'Annex 2 EHV charges'!$A:$P,11,FALSE)=0,"",VLOOKUP($A174,'Annex 2 EHV charges'!$A:$P,11,FALSE)),"")</f>
        <v/>
      </c>
      <c r="H174" s="109" t="str">
        <f>IFERROR(IF(VLOOKUP($A174,'Annex 2 EHV charges'!$A:$P,12,FALSE)=0,"",VLOOKUP($A174,'Annex 2 EHV charges'!$A:$P,12,FALSE)),"")</f>
        <v/>
      </c>
    </row>
    <row r="175" spans="1:8" x14ac:dyDescent="0.2">
      <c r="A175" s="102" t="str">
        <f t="array" ref="A175">IFERROR(INDEX('Annex 2 EHV charges'!$A$11:$A$260, MATCH(0, IF(ISBLANK('Annex 2 EHV charges'!$A$11:$A$260),1, COUNTIF(A$4:$A174, 'Annex 2 EHV charges'!$A$11:$A$260)), 0)),"")</f>
        <v/>
      </c>
      <c r="B175" s="102" t="str">
        <f>IF($A175="","",VLOOKUP($A175,'Annex 2 EHV charges'!$A:$O,2,0))</f>
        <v/>
      </c>
      <c r="C175" s="103" t="str">
        <f>IF($A175="","",VLOOKUP($A175,'Annex 2 EHV charges'!$A:$O,3,0))</f>
        <v/>
      </c>
      <c r="D175" s="102" t="str">
        <f>IF($A175="","",VLOOKUP($A175,'Annex 2 EHV charges'!$A:$O,7,0))</f>
        <v/>
      </c>
      <c r="E175" s="107" t="str">
        <f>IFERROR(IF(VLOOKUP($A175,'Annex 2 EHV charges'!$A:$P,9,FALSE)=0,"",VLOOKUP($A175,'Annex 2 EHV charges'!$A:$P,9,FALSE)),"")</f>
        <v/>
      </c>
      <c r="F175" s="108" t="str">
        <f>IFERROR(IF(VLOOKUP($A175,'Annex 2 EHV charges'!$A:$P,10,FALSE)=0,"",VLOOKUP($A175,'Annex 2 EHV charges'!$A:$P,10,FALSE)),"")</f>
        <v/>
      </c>
      <c r="G175" s="109" t="str">
        <f>IFERROR(IF(VLOOKUP($A175,'Annex 2 EHV charges'!$A:$P,11,FALSE)=0,"",VLOOKUP($A175,'Annex 2 EHV charges'!$A:$P,11,FALSE)),"")</f>
        <v/>
      </c>
      <c r="H175" s="109" t="str">
        <f>IFERROR(IF(VLOOKUP($A175,'Annex 2 EHV charges'!$A:$P,12,FALSE)=0,"",VLOOKUP($A175,'Annex 2 EHV charges'!$A:$P,12,FALSE)),"")</f>
        <v/>
      </c>
    </row>
    <row r="176" spans="1:8" x14ac:dyDescent="0.2">
      <c r="A176" s="102" t="str">
        <f t="array" ref="A176">IFERROR(INDEX('Annex 2 EHV charges'!$A$11:$A$260, MATCH(0, IF(ISBLANK('Annex 2 EHV charges'!$A$11:$A$260),1, COUNTIF(A$4:$A175, 'Annex 2 EHV charges'!$A$11:$A$260)), 0)),"")</f>
        <v/>
      </c>
      <c r="B176" s="102" t="str">
        <f>IF($A176="","",VLOOKUP($A176,'Annex 2 EHV charges'!$A:$O,2,0))</f>
        <v/>
      </c>
      <c r="C176" s="103" t="str">
        <f>IF($A176="","",VLOOKUP($A176,'Annex 2 EHV charges'!$A:$O,3,0))</f>
        <v/>
      </c>
      <c r="D176" s="102" t="str">
        <f>IF($A176="","",VLOOKUP($A176,'Annex 2 EHV charges'!$A:$O,7,0))</f>
        <v/>
      </c>
      <c r="E176" s="107" t="str">
        <f>IFERROR(IF(VLOOKUP($A176,'Annex 2 EHV charges'!$A:$P,9,FALSE)=0,"",VLOOKUP($A176,'Annex 2 EHV charges'!$A:$P,9,FALSE)),"")</f>
        <v/>
      </c>
      <c r="F176" s="108" t="str">
        <f>IFERROR(IF(VLOOKUP($A176,'Annex 2 EHV charges'!$A:$P,10,FALSE)=0,"",VLOOKUP($A176,'Annex 2 EHV charges'!$A:$P,10,FALSE)),"")</f>
        <v/>
      </c>
      <c r="G176" s="109" t="str">
        <f>IFERROR(IF(VLOOKUP($A176,'Annex 2 EHV charges'!$A:$P,11,FALSE)=0,"",VLOOKUP($A176,'Annex 2 EHV charges'!$A:$P,11,FALSE)),"")</f>
        <v/>
      </c>
      <c r="H176" s="109" t="str">
        <f>IFERROR(IF(VLOOKUP($A176,'Annex 2 EHV charges'!$A:$P,12,FALSE)=0,"",VLOOKUP($A176,'Annex 2 EHV charges'!$A:$P,12,FALSE)),"")</f>
        <v/>
      </c>
    </row>
    <row r="177" spans="1:8" x14ac:dyDescent="0.2">
      <c r="A177" s="102" t="str">
        <f t="array" ref="A177">IFERROR(INDEX('Annex 2 EHV charges'!$A$11:$A$260, MATCH(0, IF(ISBLANK('Annex 2 EHV charges'!$A$11:$A$260),1, COUNTIF(A$4:$A176, 'Annex 2 EHV charges'!$A$11:$A$260)), 0)),"")</f>
        <v/>
      </c>
      <c r="B177" s="102" t="str">
        <f>IF($A177="","",VLOOKUP($A177,'Annex 2 EHV charges'!$A:$O,2,0))</f>
        <v/>
      </c>
      <c r="C177" s="103" t="str">
        <f>IF($A177="","",VLOOKUP($A177,'Annex 2 EHV charges'!$A:$O,3,0))</f>
        <v/>
      </c>
      <c r="D177" s="102" t="str">
        <f>IF($A177="","",VLOOKUP($A177,'Annex 2 EHV charges'!$A:$O,7,0))</f>
        <v/>
      </c>
      <c r="E177" s="107" t="str">
        <f>IFERROR(IF(VLOOKUP($A177,'Annex 2 EHV charges'!$A:$P,9,FALSE)=0,"",VLOOKUP($A177,'Annex 2 EHV charges'!$A:$P,9,FALSE)),"")</f>
        <v/>
      </c>
      <c r="F177" s="108" t="str">
        <f>IFERROR(IF(VLOOKUP($A177,'Annex 2 EHV charges'!$A:$P,10,FALSE)=0,"",VLOOKUP($A177,'Annex 2 EHV charges'!$A:$P,10,FALSE)),"")</f>
        <v/>
      </c>
      <c r="G177" s="109" t="str">
        <f>IFERROR(IF(VLOOKUP($A177,'Annex 2 EHV charges'!$A:$P,11,FALSE)=0,"",VLOOKUP($A177,'Annex 2 EHV charges'!$A:$P,11,FALSE)),"")</f>
        <v/>
      </c>
      <c r="H177" s="109" t="str">
        <f>IFERROR(IF(VLOOKUP($A177,'Annex 2 EHV charges'!$A:$P,12,FALSE)=0,"",VLOOKUP($A177,'Annex 2 EHV charges'!$A:$P,12,FALSE)),"")</f>
        <v/>
      </c>
    </row>
    <row r="178" spans="1:8" x14ac:dyDescent="0.2">
      <c r="A178" s="102" t="str">
        <f t="array" ref="A178">IFERROR(INDEX('Annex 2 EHV charges'!$A$11:$A$260, MATCH(0, IF(ISBLANK('Annex 2 EHV charges'!$A$11:$A$260),1, COUNTIF(A$4:$A177, 'Annex 2 EHV charges'!$A$11:$A$260)), 0)),"")</f>
        <v/>
      </c>
      <c r="B178" s="102" t="str">
        <f>IF($A178="","",VLOOKUP($A178,'Annex 2 EHV charges'!$A:$O,2,0))</f>
        <v/>
      </c>
      <c r="C178" s="103" t="str">
        <f>IF($A178="","",VLOOKUP($A178,'Annex 2 EHV charges'!$A:$O,3,0))</f>
        <v/>
      </c>
      <c r="D178" s="102" t="str">
        <f>IF($A178="","",VLOOKUP($A178,'Annex 2 EHV charges'!$A:$O,7,0))</f>
        <v/>
      </c>
      <c r="E178" s="107" t="str">
        <f>IFERROR(IF(VLOOKUP($A178,'Annex 2 EHV charges'!$A:$P,9,FALSE)=0,"",VLOOKUP($A178,'Annex 2 EHV charges'!$A:$P,9,FALSE)),"")</f>
        <v/>
      </c>
      <c r="F178" s="108" t="str">
        <f>IFERROR(IF(VLOOKUP($A178,'Annex 2 EHV charges'!$A:$P,10,FALSE)=0,"",VLOOKUP($A178,'Annex 2 EHV charges'!$A:$P,10,FALSE)),"")</f>
        <v/>
      </c>
      <c r="G178" s="109" t="str">
        <f>IFERROR(IF(VLOOKUP($A178,'Annex 2 EHV charges'!$A:$P,11,FALSE)=0,"",VLOOKUP($A178,'Annex 2 EHV charges'!$A:$P,11,FALSE)),"")</f>
        <v/>
      </c>
      <c r="H178" s="109" t="str">
        <f>IFERROR(IF(VLOOKUP($A178,'Annex 2 EHV charges'!$A:$P,12,FALSE)=0,"",VLOOKUP($A178,'Annex 2 EHV charges'!$A:$P,12,FALSE)),"")</f>
        <v/>
      </c>
    </row>
    <row r="179" spans="1:8" x14ac:dyDescent="0.2">
      <c r="A179" s="102" t="str">
        <f t="array" ref="A179">IFERROR(INDEX('Annex 2 EHV charges'!$A$11:$A$260, MATCH(0, IF(ISBLANK('Annex 2 EHV charges'!$A$11:$A$260),1, COUNTIF(A$4:$A178, 'Annex 2 EHV charges'!$A$11:$A$260)), 0)),"")</f>
        <v/>
      </c>
      <c r="B179" s="102" t="str">
        <f>IF($A179="","",VLOOKUP($A179,'Annex 2 EHV charges'!$A:$O,2,0))</f>
        <v/>
      </c>
      <c r="C179" s="103" t="str">
        <f>IF($A179="","",VLOOKUP($A179,'Annex 2 EHV charges'!$A:$O,3,0))</f>
        <v/>
      </c>
      <c r="D179" s="102" t="str">
        <f>IF($A179="","",VLOOKUP($A179,'Annex 2 EHV charges'!$A:$O,7,0))</f>
        <v/>
      </c>
      <c r="E179" s="107" t="str">
        <f>IFERROR(IF(VLOOKUP($A179,'Annex 2 EHV charges'!$A:$P,9,FALSE)=0,"",VLOOKUP($A179,'Annex 2 EHV charges'!$A:$P,9,FALSE)),"")</f>
        <v/>
      </c>
      <c r="F179" s="108" t="str">
        <f>IFERROR(IF(VLOOKUP($A179,'Annex 2 EHV charges'!$A:$P,10,FALSE)=0,"",VLOOKUP($A179,'Annex 2 EHV charges'!$A:$P,10,FALSE)),"")</f>
        <v/>
      </c>
      <c r="G179" s="109" t="str">
        <f>IFERROR(IF(VLOOKUP($A179,'Annex 2 EHV charges'!$A:$P,11,FALSE)=0,"",VLOOKUP($A179,'Annex 2 EHV charges'!$A:$P,11,FALSE)),"")</f>
        <v/>
      </c>
      <c r="H179" s="109" t="str">
        <f>IFERROR(IF(VLOOKUP($A179,'Annex 2 EHV charges'!$A:$P,12,FALSE)=0,"",VLOOKUP($A179,'Annex 2 EHV charges'!$A:$P,12,FALSE)),"")</f>
        <v/>
      </c>
    </row>
    <row r="180" spans="1:8" x14ac:dyDescent="0.2">
      <c r="A180" s="102" t="str">
        <f t="array" ref="A180">IFERROR(INDEX('Annex 2 EHV charges'!$A$11:$A$260, MATCH(0, IF(ISBLANK('Annex 2 EHV charges'!$A$11:$A$260),1, COUNTIF(A$4:$A179, 'Annex 2 EHV charges'!$A$11:$A$260)), 0)),"")</f>
        <v/>
      </c>
      <c r="B180" s="102" t="str">
        <f>IF($A180="","",VLOOKUP($A180,'Annex 2 EHV charges'!$A:$O,2,0))</f>
        <v/>
      </c>
      <c r="C180" s="103" t="str">
        <f>IF($A180="","",VLOOKUP($A180,'Annex 2 EHV charges'!$A:$O,3,0))</f>
        <v/>
      </c>
      <c r="D180" s="102" t="str">
        <f>IF($A180="","",VLOOKUP($A180,'Annex 2 EHV charges'!$A:$O,7,0))</f>
        <v/>
      </c>
      <c r="E180" s="107" t="str">
        <f>IFERROR(IF(VLOOKUP($A180,'Annex 2 EHV charges'!$A:$P,9,FALSE)=0,"",VLOOKUP($A180,'Annex 2 EHV charges'!$A:$P,9,FALSE)),"")</f>
        <v/>
      </c>
      <c r="F180" s="108" t="str">
        <f>IFERROR(IF(VLOOKUP($A180,'Annex 2 EHV charges'!$A:$P,10,FALSE)=0,"",VLOOKUP($A180,'Annex 2 EHV charges'!$A:$P,10,FALSE)),"")</f>
        <v/>
      </c>
      <c r="G180" s="109" t="str">
        <f>IFERROR(IF(VLOOKUP($A180,'Annex 2 EHV charges'!$A:$P,11,FALSE)=0,"",VLOOKUP($A180,'Annex 2 EHV charges'!$A:$P,11,FALSE)),"")</f>
        <v/>
      </c>
      <c r="H180" s="109" t="str">
        <f>IFERROR(IF(VLOOKUP($A180,'Annex 2 EHV charges'!$A:$P,12,FALSE)=0,"",VLOOKUP($A180,'Annex 2 EHV charges'!$A:$P,12,FALSE)),"")</f>
        <v/>
      </c>
    </row>
    <row r="181" spans="1:8" x14ac:dyDescent="0.2">
      <c r="A181" s="102" t="str">
        <f t="array" ref="A181">IFERROR(INDEX('Annex 2 EHV charges'!$A$11:$A$260, MATCH(0, IF(ISBLANK('Annex 2 EHV charges'!$A$11:$A$260),1, COUNTIF(A$4:$A180, 'Annex 2 EHV charges'!$A$11:$A$260)), 0)),"")</f>
        <v/>
      </c>
      <c r="B181" s="102" t="str">
        <f>IF($A181="","",VLOOKUP($A181,'Annex 2 EHV charges'!$A:$O,2,0))</f>
        <v/>
      </c>
      <c r="C181" s="103" t="str">
        <f>IF($A181="","",VLOOKUP($A181,'Annex 2 EHV charges'!$A:$O,3,0))</f>
        <v/>
      </c>
      <c r="D181" s="102" t="str">
        <f>IF($A181="","",VLOOKUP($A181,'Annex 2 EHV charges'!$A:$O,7,0))</f>
        <v/>
      </c>
      <c r="E181" s="107" t="str">
        <f>IFERROR(IF(VLOOKUP($A181,'Annex 2 EHV charges'!$A:$P,9,FALSE)=0,"",VLOOKUP($A181,'Annex 2 EHV charges'!$A:$P,9,FALSE)),"")</f>
        <v/>
      </c>
      <c r="F181" s="108" t="str">
        <f>IFERROR(IF(VLOOKUP($A181,'Annex 2 EHV charges'!$A:$P,10,FALSE)=0,"",VLOOKUP($A181,'Annex 2 EHV charges'!$A:$P,10,FALSE)),"")</f>
        <v/>
      </c>
      <c r="G181" s="109" t="str">
        <f>IFERROR(IF(VLOOKUP($A181,'Annex 2 EHV charges'!$A:$P,11,FALSE)=0,"",VLOOKUP($A181,'Annex 2 EHV charges'!$A:$P,11,FALSE)),"")</f>
        <v/>
      </c>
      <c r="H181" s="109" t="str">
        <f>IFERROR(IF(VLOOKUP($A181,'Annex 2 EHV charges'!$A:$P,12,FALSE)=0,"",VLOOKUP($A181,'Annex 2 EHV charges'!$A:$P,12,FALSE)),"")</f>
        <v/>
      </c>
    </row>
    <row r="182" spans="1:8" x14ac:dyDescent="0.2">
      <c r="A182" s="102" t="str">
        <f t="array" ref="A182">IFERROR(INDEX('Annex 2 EHV charges'!$A$11:$A$260, MATCH(0, IF(ISBLANK('Annex 2 EHV charges'!$A$11:$A$260),1, COUNTIF(A$4:$A181, 'Annex 2 EHV charges'!$A$11:$A$260)), 0)),"")</f>
        <v/>
      </c>
      <c r="B182" s="102" t="str">
        <f>IF($A182="","",VLOOKUP($A182,'Annex 2 EHV charges'!$A:$O,2,0))</f>
        <v/>
      </c>
      <c r="C182" s="103" t="str">
        <f>IF($A182="","",VLOOKUP($A182,'Annex 2 EHV charges'!$A:$O,3,0))</f>
        <v/>
      </c>
      <c r="D182" s="102" t="str">
        <f>IF($A182="","",VLOOKUP($A182,'Annex 2 EHV charges'!$A:$O,7,0))</f>
        <v/>
      </c>
      <c r="E182" s="107" t="str">
        <f>IFERROR(IF(VLOOKUP($A182,'Annex 2 EHV charges'!$A:$P,9,FALSE)=0,"",VLOOKUP($A182,'Annex 2 EHV charges'!$A:$P,9,FALSE)),"")</f>
        <v/>
      </c>
      <c r="F182" s="108" t="str">
        <f>IFERROR(IF(VLOOKUP($A182,'Annex 2 EHV charges'!$A:$P,10,FALSE)=0,"",VLOOKUP($A182,'Annex 2 EHV charges'!$A:$P,10,FALSE)),"")</f>
        <v/>
      </c>
      <c r="G182" s="109" t="str">
        <f>IFERROR(IF(VLOOKUP($A182,'Annex 2 EHV charges'!$A:$P,11,FALSE)=0,"",VLOOKUP($A182,'Annex 2 EHV charges'!$A:$P,11,FALSE)),"")</f>
        <v/>
      </c>
      <c r="H182" s="109" t="str">
        <f>IFERROR(IF(VLOOKUP($A182,'Annex 2 EHV charges'!$A:$P,12,FALSE)=0,"",VLOOKUP($A182,'Annex 2 EHV charges'!$A:$P,12,FALSE)),"")</f>
        <v/>
      </c>
    </row>
    <row r="183" spans="1:8" x14ac:dyDescent="0.2">
      <c r="A183" s="102" t="str">
        <f t="array" ref="A183">IFERROR(INDEX('Annex 2 EHV charges'!$A$11:$A$260, MATCH(0, IF(ISBLANK('Annex 2 EHV charges'!$A$11:$A$260),1, COUNTIF(A$4:$A182, 'Annex 2 EHV charges'!$A$11:$A$260)), 0)),"")</f>
        <v/>
      </c>
      <c r="B183" s="102" t="str">
        <f>IF($A183="","",VLOOKUP($A183,'Annex 2 EHV charges'!$A:$O,2,0))</f>
        <v/>
      </c>
      <c r="C183" s="103" t="str">
        <f>IF($A183="","",VLOOKUP($A183,'Annex 2 EHV charges'!$A:$O,3,0))</f>
        <v/>
      </c>
      <c r="D183" s="102" t="str">
        <f>IF($A183="","",VLOOKUP($A183,'Annex 2 EHV charges'!$A:$O,7,0))</f>
        <v/>
      </c>
      <c r="E183" s="107" t="str">
        <f>IFERROR(IF(VLOOKUP($A183,'Annex 2 EHV charges'!$A:$P,9,FALSE)=0,"",VLOOKUP($A183,'Annex 2 EHV charges'!$A:$P,9,FALSE)),"")</f>
        <v/>
      </c>
      <c r="F183" s="108" t="str">
        <f>IFERROR(IF(VLOOKUP($A183,'Annex 2 EHV charges'!$A:$P,10,FALSE)=0,"",VLOOKUP($A183,'Annex 2 EHV charges'!$A:$P,10,FALSE)),"")</f>
        <v/>
      </c>
      <c r="G183" s="109" t="str">
        <f>IFERROR(IF(VLOOKUP($A183,'Annex 2 EHV charges'!$A:$P,11,FALSE)=0,"",VLOOKUP($A183,'Annex 2 EHV charges'!$A:$P,11,FALSE)),"")</f>
        <v/>
      </c>
      <c r="H183" s="109" t="str">
        <f>IFERROR(IF(VLOOKUP($A183,'Annex 2 EHV charges'!$A:$P,12,FALSE)=0,"",VLOOKUP($A183,'Annex 2 EHV charges'!$A:$P,12,FALSE)),"")</f>
        <v/>
      </c>
    </row>
    <row r="184" spans="1:8" x14ac:dyDescent="0.2">
      <c r="A184" s="102" t="str">
        <f t="array" ref="A184">IFERROR(INDEX('Annex 2 EHV charges'!$A$11:$A$260, MATCH(0, IF(ISBLANK('Annex 2 EHV charges'!$A$11:$A$260),1, COUNTIF(A$4:$A183, 'Annex 2 EHV charges'!$A$11:$A$260)), 0)),"")</f>
        <v/>
      </c>
      <c r="B184" s="102" t="str">
        <f>IF($A184="","",VLOOKUP($A184,'Annex 2 EHV charges'!$A:$O,2,0))</f>
        <v/>
      </c>
      <c r="C184" s="103" t="str">
        <f>IF($A184="","",VLOOKUP($A184,'Annex 2 EHV charges'!$A:$O,3,0))</f>
        <v/>
      </c>
      <c r="D184" s="102" t="str">
        <f>IF($A184="","",VLOOKUP($A184,'Annex 2 EHV charges'!$A:$O,7,0))</f>
        <v/>
      </c>
      <c r="E184" s="107" t="str">
        <f>IFERROR(IF(VLOOKUP($A184,'Annex 2 EHV charges'!$A:$P,9,FALSE)=0,"",VLOOKUP($A184,'Annex 2 EHV charges'!$A:$P,9,FALSE)),"")</f>
        <v/>
      </c>
      <c r="F184" s="108" t="str">
        <f>IFERROR(IF(VLOOKUP($A184,'Annex 2 EHV charges'!$A:$P,10,FALSE)=0,"",VLOOKUP($A184,'Annex 2 EHV charges'!$A:$P,10,FALSE)),"")</f>
        <v/>
      </c>
      <c r="G184" s="109" t="str">
        <f>IFERROR(IF(VLOOKUP($A184,'Annex 2 EHV charges'!$A:$P,11,FALSE)=0,"",VLOOKUP($A184,'Annex 2 EHV charges'!$A:$P,11,FALSE)),"")</f>
        <v/>
      </c>
      <c r="H184" s="109" t="str">
        <f>IFERROR(IF(VLOOKUP($A184,'Annex 2 EHV charges'!$A:$P,12,FALSE)=0,"",VLOOKUP($A184,'Annex 2 EHV charges'!$A:$P,12,FALSE)),"")</f>
        <v/>
      </c>
    </row>
    <row r="185" spans="1:8" x14ac:dyDescent="0.2">
      <c r="A185" s="102" t="str">
        <f t="array" ref="A185">IFERROR(INDEX('Annex 2 EHV charges'!$A$11:$A$260, MATCH(0, IF(ISBLANK('Annex 2 EHV charges'!$A$11:$A$260),1, COUNTIF(A$4:$A184, 'Annex 2 EHV charges'!$A$11:$A$260)), 0)),"")</f>
        <v/>
      </c>
      <c r="B185" s="102" t="str">
        <f>IF($A185="","",VLOOKUP($A185,'Annex 2 EHV charges'!$A:$O,2,0))</f>
        <v/>
      </c>
      <c r="C185" s="103" t="str">
        <f>IF($A185="","",VLOOKUP($A185,'Annex 2 EHV charges'!$A:$O,3,0))</f>
        <v/>
      </c>
      <c r="D185" s="102" t="str">
        <f>IF($A185="","",VLOOKUP($A185,'Annex 2 EHV charges'!$A:$O,7,0))</f>
        <v/>
      </c>
      <c r="E185" s="107" t="str">
        <f>IFERROR(IF(VLOOKUP($A185,'Annex 2 EHV charges'!$A:$P,9,FALSE)=0,"",VLOOKUP($A185,'Annex 2 EHV charges'!$A:$P,9,FALSE)),"")</f>
        <v/>
      </c>
      <c r="F185" s="108" t="str">
        <f>IFERROR(IF(VLOOKUP($A185,'Annex 2 EHV charges'!$A:$P,10,FALSE)=0,"",VLOOKUP($A185,'Annex 2 EHV charges'!$A:$P,10,FALSE)),"")</f>
        <v/>
      </c>
      <c r="G185" s="109" t="str">
        <f>IFERROR(IF(VLOOKUP($A185,'Annex 2 EHV charges'!$A:$P,11,FALSE)=0,"",VLOOKUP($A185,'Annex 2 EHV charges'!$A:$P,11,FALSE)),"")</f>
        <v/>
      </c>
      <c r="H185" s="109" t="str">
        <f>IFERROR(IF(VLOOKUP($A185,'Annex 2 EHV charges'!$A:$P,12,FALSE)=0,"",VLOOKUP($A185,'Annex 2 EHV charges'!$A:$P,12,FALSE)),"")</f>
        <v/>
      </c>
    </row>
    <row r="186" spans="1:8" x14ac:dyDescent="0.2">
      <c r="A186" s="102" t="str">
        <f t="array" ref="A186">IFERROR(INDEX('Annex 2 EHV charges'!$A$11:$A$260, MATCH(0, IF(ISBLANK('Annex 2 EHV charges'!$A$11:$A$260),1, COUNTIF(A$4:$A185, 'Annex 2 EHV charges'!$A$11:$A$260)), 0)),"")</f>
        <v/>
      </c>
      <c r="B186" s="102" t="str">
        <f>IF($A186="","",VLOOKUP($A186,'Annex 2 EHV charges'!$A:$O,2,0))</f>
        <v/>
      </c>
      <c r="C186" s="103" t="str">
        <f>IF($A186="","",VLOOKUP($A186,'Annex 2 EHV charges'!$A:$O,3,0))</f>
        <v/>
      </c>
      <c r="D186" s="102" t="str">
        <f>IF($A186="","",VLOOKUP($A186,'Annex 2 EHV charges'!$A:$O,7,0))</f>
        <v/>
      </c>
      <c r="E186" s="107" t="str">
        <f>IFERROR(IF(VLOOKUP($A186,'Annex 2 EHV charges'!$A:$P,9,FALSE)=0,"",VLOOKUP($A186,'Annex 2 EHV charges'!$A:$P,9,FALSE)),"")</f>
        <v/>
      </c>
      <c r="F186" s="108" t="str">
        <f>IFERROR(IF(VLOOKUP($A186,'Annex 2 EHV charges'!$A:$P,10,FALSE)=0,"",VLOOKUP($A186,'Annex 2 EHV charges'!$A:$P,10,FALSE)),"")</f>
        <v/>
      </c>
      <c r="G186" s="109" t="str">
        <f>IFERROR(IF(VLOOKUP($A186,'Annex 2 EHV charges'!$A:$P,11,FALSE)=0,"",VLOOKUP($A186,'Annex 2 EHV charges'!$A:$P,11,FALSE)),"")</f>
        <v/>
      </c>
      <c r="H186" s="109" t="str">
        <f>IFERROR(IF(VLOOKUP($A186,'Annex 2 EHV charges'!$A:$P,12,FALSE)=0,"",VLOOKUP($A186,'Annex 2 EHV charges'!$A:$P,12,FALSE)),"")</f>
        <v/>
      </c>
    </row>
    <row r="187" spans="1:8" x14ac:dyDescent="0.2">
      <c r="A187" s="102" t="str">
        <f t="array" ref="A187">IFERROR(INDEX('Annex 2 EHV charges'!$A$11:$A$260, MATCH(0, IF(ISBLANK('Annex 2 EHV charges'!$A$11:$A$260),1, COUNTIF(A$4:$A186, 'Annex 2 EHV charges'!$A$11:$A$260)), 0)),"")</f>
        <v/>
      </c>
      <c r="B187" s="102" t="str">
        <f>IF($A187="","",VLOOKUP($A187,'Annex 2 EHV charges'!$A:$O,2,0))</f>
        <v/>
      </c>
      <c r="C187" s="103" t="str">
        <f>IF($A187="","",VLOOKUP($A187,'Annex 2 EHV charges'!$A:$O,3,0))</f>
        <v/>
      </c>
      <c r="D187" s="102" t="str">
        <f>IF($A187="","",VLOOKUP($A187,'Annex 2 EHV charges'!$A:$O,7,0))</f>
        <v/>
      </c>
      <c r="E187" s="107" t="str">
        <f>IFERROR(IF(VLOOKUP($A187,'Annex 2 EHV charges'!$A:$P,9,FALSE)=0,"",VLOOKUP($A187,'Annex 2 EHV charges'!$A:$P,9,FALSE)),"")</f>
        <v/>
      </c>
      <c r="F187" s="108" t="str">
        <f>IFERROR(IF(VLOOKUP($A187,'Annex 2 EHV charges'!$A:$P,10,FALSE)=0,"",VLOOKUP($A187,'Annex 2 EHV charges'!$A:$P,10,FALSE)),"")</f>
        <v/>
      </c>
      <c r="G187" s="109" t="str">
        <f>IFERROR(IF(VLOOKUP($A187,'Annex 2 EHV charges'!$A:$P,11,FALSE)=0,"",VLOOKUP($A187,'Annex 2 EHV charges'!$A:$P,11,FALSE)),"")</f>
        <v/>
      </c>
      <c r="H187" s="109" t="str">
        <f>IFERROR(IF(VLOOKUP($A187,'Annex 2 EHV charges'!$A:$P,12,FALSE)=0,"",VLOOKUP($A187,'Annex 2 EHV charges'!$A:$P,12,FALSE)),"")</f>
        <v/>
      </c>
    </row>
    <row r="188" spans="1:8" x14ac:dyDescent="0.2">
      <c r="A188" s="102" t="str">
        <f t="array" ref="A188">IFERROR(INDEX('Annex 2 EHV charges'!$A$11:$A$260, MATCH(0, IF(ISBLANK('Annex 2 EHV charges'!$A$11:$A$260),1, COUNTIF(A$4:$A187, 'Annex 2 EHV charges'!$A$11:$A$260)), 0)),"")</f>
        <v/>
      </c>
      <c r="B188" s="102" t="str">
        <f>IF($A188="","",VLOOKUP($A188,'Annex 2 EHV charges'!$A:$O,2,0))</f>
        <v/>
      </c>
      <c r="C188" s="103" t="str">
        <f>IF($A188="","",VLOOKUP($A188,'Annex 2 EHV charges'!$A:$O,3,0))</f>
        <v/>
      </c>
      <c r="D188" s="102" t="str">
        <f>IF($A188="","",VLOOKUP($A188,'Annex 2 EHV charges'!$A:$O,7,0))</f>
        <v/>
      </c>
      <c r="E188" s="107" t="str">
        <f>IFERROR(IF(VLOOKUP($A188,'Annex 2 EHV charges'!$A:$P,9,FALSE)=0,"",VLOOKUP($A188,'Annex 2 EHV charges'!$A:$P,9,FALSE)),"")</f>
        <v/>
      </c>
      <c r="F188" s="108" t="str">
        <f>IFERROR(IF(VLOOKUP($A188,'Annex 2 EHV charges'!$A:$P,10,FALSE)=0,"",VLOOKUP($A188,'Annex 2 EHV charges'!$A:$P,10,FALSE)),"")</f>
        <v/>
      </c>
      <c r="G188" s="109" t="str">
        <f>IFERROR(IF(VLOOKUP($A188,'Annex 2 EHV charges'!$A:$P,11,FALSE)=0,"",VLOOKUP($A188,'Annex 2 EHV charges'!$A:$P,11,FALSE)),"")</f>
        <v/>
      </c>
      <c r="H188" s="109" t="str">
        <f>IFERROR(IF(VLOOKUP($A188,'Annex 2 EHV charges'!$A:$P,12,FALSE)=0,"",VLOOKUP($A188,'Annex 2 EHV charges'!$A:$P,12,FALSE)),"")</f>
        <v/>
      </c>
    </row>
    <row r="189" spans="1:8" x14ac:dyDescent="0.2">
      <c r="A189" s="102" t="str">
        <f t="array" ref="A189">IFERROR(INDEX('Annex 2 EHV charges'!$A$11:$A$260, MATCH(0, IF(ISBLANK('Annex 2 EHV charges'!$A$11:$A$260),1, COUNTIF(A$4:$A188, 'Annex 2 EHV charges'!$A$11:$A$260)), 0)),"")</f>
        <v/>
      </c>
      <c r="B189" s="102" t="str">
        <f>IF($A189="","",VLOOKUP($A189,'Annex 2 EHV charges'!$A:$O,2,0))</f>
        <v/>
      </c>
      <c r="C189" s="103" t="str">
        <f>IF($A189="","",VLOOKUP($A189,'Annex 2 EHV charges'!$A:$O,3,0))</f>
        <v/>
      </c>
      <c r="D189" s="102" t="str">
        <f>IF($A189="","",VLOOKUP($A189,'Annex 2 EHV charges'!$A:$O,7,0))</f>
        <v/>
      </c>
      <c r="E189" s="107" t="str">
        <f>IFERROR(IF(VLOOKUP($A189,'Annex 2 EHV charges'!$A:$P,9,FALSE)=0,"",VLOOKUP($A189,'Annex 2 EHV charges'!$A:$P,9,FALSE)),"")</f>
        <v/>
      </c>
      <c r="F189" s="108" t="str">
        <f>IFERROR(IF(VLOOKUP($A189,'Annex 2 EHV charges'!$A:$P,10,FALSE)=0,"",VLOOKUP($A189,'Annex 2 EHV charges'!$A:$P,10,FALSE)),"")</f>
        <v/>
      </c>
      <c r="G189" s="109" t="str">
        <f>IFERROR(IF(VLOOKUP($A189,'Annex 2 EHV charges'!$A:$P,11,FALSE)=0,"",VLOOKUP($A189,'Annex 2 EHV charges'!$A:$P,11,FALSE)),"")</f>
        <v/>
      </c>
      <c r="H189" s="109" t="str">
        <f>IFERROR(IF(VLOOKUP($A189,'Annex 2 EHV charges'!$A:$P,12,FALSE)=0,"",VLOOKUP($A189,'Annex 2 EHV charges'!$A:$P,12,FALSE)),"")</f>
        <v/>
      </c>
    </row>
    <row r="190" spans="1:8" x14ac:dyDescent="0.2">
      <c r="A190" s="102" t="str">
        <f t="array" ref="A190">IFERROR(INDEX('Annex 2 EHV charges'!$A$11:$A$260, MATCH(0, IF(ISBLANK('Annex 2 EHV charges'!$A$11:$A$260),1, COUNTIF(A$4:$A189, 'Annex 2 EHV charges'!$A$11:$A$260)), 0)),"")</f>
        <v/>
      </c>
      <c r="B190" s="102" t="str">
        <f>IF($A190="","",VLOOKUP($A190,'Annex 2 EHV charges'!$A:$O,2,0))</f>
        <v/>
      </c>
      <c r="C190" s="103" t="str">
        <f>IF($A190="","",VLOOKUP($A190,'Annex 2 EHV charges'!$A:$O,3,0))</f>
        <v/>
      </c>
      <c r="D190" s="102" t="str">
        <f>IF($A190="","",VLOOKUP($A190,'Annex 2 EHV charges'!$A:$O,7,0))</f>
        <v/>
      </c>
      <c r="E190" s="107" t="str">
        <f>IFERROR(IF(VLOOKUP($A190,'Annex 2 EHV charges'!$A:$P,9,FALSE)=0,"",VLOOKUP($A190,'Annex 2 EHV charges'!$A:$P,9,FALSE)),"")</f>
        <v/>
      </c>
      <c r="F190" s="108" t="str">
        <f>IFERROR(IF(VLOOKUP($A190,'Annex 2 EHV charges'!$A:$P,10,FALSE)=0,"",VLOOKUP($A190,'Annex 2 EHV charges'!$A:$P,10,FALSE)),"")</f>
        <v/>
      </c>
      <c r="G190" s="109" t="str">
        <f>IFERROR(IF(VLOOKUP($A190,'Annex 2 EHV charges'!$A:$P,11,FALSE)=0,"",VLOOKUP($A190,'Annex 2 EHV charges'!$A:$P,11,FALSE)),"")</f>
        <v/>
      </c>
      <c r="H190" s="109" t="str">
        <f>IFERROR(IF(VLOOKUP($A190,'Annex 2 EHV charges'!$A:$P,12,FALSE)=0,"",VLOOKUP($A190,'Annex 2 EHV charges'!$A:$P,12,FALSE)),"")</f>
        <v/>
      </c>
    </row>
    <row r="191" spans="1:8" x14ac:dyDescent="0.2">
      <c r="A191" s="102" t="str">
        <f t="array" ref="A191">IFERROR(INDEX('Annex 2 EHV charges'!$A$11:$A$260, MATCH(0, IF(ISBLANK('Annex 2 EHV charges'!$A$11:$A$260),1, COUNTIF(A$4:$A190, 'Annex 2 EHV charges'!$A$11:$A$260)), 0)),"")</f>
        <v/>
      </c>
      <c r="B191" s="102" t="str">
        <f>IF($A191="","",VLOOKUP($A191,'Annex 2 EHV charges'!$A:$O,2,0))</f>
        <v/>
      </c>
      <c r="C191" s="103" t="str">
        <f>IF($A191="","",VLOOKUP($A191,'Annex 2 EHV charges'!$A:$O,3,0))</f>
        <v/>
      </c>
      <c r="D191" s="102" t="str">
        <f>IF($A191="","",VLOOKUP($A191,'Annex 2 EHV charges'!$A:$O,7,0))</f>
        <v/>
      </c>
      <c r="E191" s="107" t="str">
        <f>IFERROR(IF(VLOOKUP($A191,'Annex 2 EHV charges'!$A:$P,9,FALSE)=0,"",VLOOKUP($A191,'Annex 2 EHV charges'!$A:$P,9,FALSE)),"")</f>
        <v/>
      </c>
      <c r="F191" s="108" t="str">
        <f>IFERROR(IF(VLOOKUP($A191,'Annex 2 EHV charges'!$A:$P,10,FALSE)=0,"",VLOOKUP($A191,'Annex 2 EHV charges'!$A:$P,10,FALSE)),"")</f>
        <v/>
      </c>
      <c r="G191" s="109" t="str">
        <f>IFERROR(IF(VLOOKUP($A191,'Annex 2 EHV charges'!$A:$P,11,FALSE)=0,"",VLOOKUP($A191,'Annex 2 EHV charges'!$A:$P,11,FALSE)),"")</f>
        <v/>
      </c>
      <c r="H191" s="109" t="str">
        <f>IFERROR(IF(VLOOKUP($A191,'Annex 2 EHV charges'!$A:$P,12,FALSE)=0,"",VLOOKUP($A191,'Annex 2 EHV charges'!$A:$P,12,FALSE)),"")</f>
        <v/>
      </c>
    </row>
    <row r="192" spans="1:8" x14ac:dyDescent="0.2">
      <c r="A192" s="102" t="str">
        <f t="array" ref="A192">IFERROR(INDEX('Annex 2 EHV charges'!$A$11:$A$260, MATCH(0, IF(ISBLANK('Annex 2 EHV charges'!$A$11:$A$260),1, COUNTIF(A$4:$A191, 'Annex 2 EHV charges'!$A$11:$A$260)), 0)),"")</f>
        <v/>
      </c>
      <c r="B192" s="102" t="str">
        <f>IF($A192="","",VLOOKUP($A192,'Annex 2 EHV charges'!$A:$O,2,0))</f>
        <v/>
      </c>
      <c r="C192" s="103" t="str">
        <f>IF($A192="","",VLOOKUP($A192,'Annex 2 EHV charges'!$A:$O,3,0))</f>
        <v/>
      </c>
      <c r="D192" s="102" t="str">
        <f>IF($A192="","",VLOOKUP($A192,'Annex 2 EHV charges'!$A:$O,7,0))</f>
        <v/>
      </c>
      <c r="E192" s="107" t="str">
        <f>IFERROR(IF(VLOOKUP($A192,'Annex 2 EHV charges'!$A:$P,9,FALSE)=0,"",VLOOKUP($A192,'Annex 2 EHV charges'!$A:$P,9,FALSE)),"")</f>
        <v/>
      </c>
      <c r="F192" s="108" t="str">
        <f>IFERROR(IF(VLOOKUP($A192,'Annex 2 EHV charges'!$A:$P,10,FALSE)=0,"",VLOOKUP($A192,'Annex 2 EHV charges'!$A:$P,10,FALSE)),"")</f>
        <v/>
      </c>
      <c r="G192" s="109" t="str">
        <f>IFERROR(IF(VLOOKUP($A192,'Annex 2 EHV charges'!$A:$P,11,FALSE)=0,"",VLOOKUP($A192,'Annex 2 EHV charges'!$A:$P,11,FALSE)),"")</f>
        <v/>
      </c>
      <c r="H192" s="109" t="str">
        <f>IFERROR(IF(VLOOKUP($A192,'Annex 2 EHV charges'!$A:$P,12,FALSE)=0,"",VLOOKUP($A192,'Annex 2 EHV charges'!$A:$P,12,FALSE)),"")</f>
        <v/>
      </c>
    </row>
    <row r="193" spans="1:8" x14ac:dyDescent="0.2">
      <c r="A193" s="102" t="str">
        <f t="array" ref="A193">IFERROR(INDEX('Annex 2 EHV charges'!$A$11:$A$260, MATCH(0, IF(ISBLANK('Annex 2 EHV charges'!$A$11:$A$260),1, COUNTIF(A$4:$A192, 'Annex 2 EHV charges'!$A$11:$A$260)), 0)),"")</f>
        <v/>
      </c>
      <c r="B193" s="102" t="str">
        <f>IF($A193="","",VLOOKUP($A193,'Annex 2 EHV charges'!$A:$O,2,0))</f>
        <v/>
      </c>
      <c r="C193" s="103" t="str">
        <f>IF($A193="","",VLOOKUP($A193,'Annex 2 EHV charges'!$A:$O,3,0))</f>
        <v/>
      </c>
      <c r="D193" s="102" t="str">
        <f>IF($A193="","",VLOOKUP($A193,'Annex 2 EHV charges'!$A:$O,7,0))</f>
        <v/>
      </c>
      <c r="E193" s="107" t="str">
        <f>IFERROR(IF(VLOOKUP($A193,'Annex 2 EHV charges'!$A:$P,9,FALSE)=0,"",VLOOKUP($A193,'Annex 2 EHV charges'!$A:$P,9,FALSE)),"")</f>
        <v/>
      </c>
      <c r="F193" s="108" t="str">
        <f>IFERROR(IF(VLOOKUP($A193,'Annex 2 EHV charges'!$A:$P,10,FALSE)=0,"",VLOOKUP($A193,'Annex 2 EHV charges'!$A:$P,10,FALSE)),"")</f>
        <v/>
      </c>
      <c r="G193" s="109" t="str">
        <f>IFERROR(IF(VLOOKUP($A193,'Annex 2 EHV charges'!$A:$P,11,FALSE)=0,"",VLOOKUP($A193,'Annex 2 EHV charges'!$A:$P,11,FALSE)),"")</f>
        <v/>
      </c>
      <c r="H193" s="109" t="str">
        <f>IFERROR(IF(VLOOKUP($A193,'Annex 2 EHV charges'!$A:$P,12,FALSE)=0,"",VLOOKUP($A193,'Annex 2 EHV charges'!$A:$P,12,FALSE)),"")</f>
        <v/>
      </c>
    </row>
    <row r="194" spans="1:8" x14ac:dyDescent="0.2">
      <c r="A194" s="102" t="str">
        <f t="array" ref="A194">IFERROR(INDEX('Annex 2 EHV charges'!$A$11:$A$260, MATCH(0, IF(ISBLANK('Annex 2 EHV charges'!$A$11:$A$260),1, COUNTIF(A$4:$A193, 'Annex 2 EHV charges'!$A$11:$A$260)), 0)),"")</f>
        <v/>
      </c>
      <c r="B194" s="102" t="str">
        <f>IF($A194="","",VLOOKUP($A194,'Annex 2 EHV charges'!$A:$O,2,0))</f>
        <v/>
      </c>
      <c r="C194" s="103" t="str">
        <f>IF($A194="","",VLOOKUP($A194,'Annex 2 EHV charges'!$A:$O,3,0))</f>
        <v/>
      </c>
      <c r="D194" s="102" t="str">
        <f>IF($A194="","",VLOOKUP($A194,'Annex 2 EHV charges'!$A:$O,7,0))</f>
        <v/>
      </c>
      <c r="E194" s="107" t="str">
        <f>IFERROR(IF(VLOOKUP($A194,'Annex 2 EHV charges'!$A:$P,9,FALSE)=0,"",VLOOKUP($A194,'Annex 2 EHV charges'!$A:$P,9,FALSE)),"")</f>
        <v/>
      </c>
      <c r="F194" s="108" t="str">
        <f>IFERROR(IF(VLOOKUP($A194,'Annex 2 EHV charges'!$A:$P,10,FALSE)=0,"",VLOOKUP($A194,'Annex 2 EHV charges'!$A:$P,10,FALSE)),"")</f>
        <v/>
      </c>
      <c r="G194" s="109" t="str">
        <f>IFERROR(IF(VLOOKUP($A194,'Annex 2 EHV charges'!$A:$P,11,FALSE)=0,"",VLOOKUP($A194,'Annex 2 EHV charges'!$A:$P,11,FALSE)),"")</f>
        <v/>
      </c>
      <c r="H194" s="109" t="str">
        <f>IFERROR(IF(VLOOKUP($A194,'Annex 2 EHV charges'!$A:$P,12,FALSE)=0,"",VLOOKUP($A194,'Annex 2 EHV charges'!$A:$P,12,FALSE)),"")</f>
        <v/>
      </c>
    </row>
    <row r="195" spans="1:8" x14ac:dyDescent="0.2">
      <c r="A195" s="102" t="str">
        <f t="array" ref="A195">IFERROR(INDEX('Annex 2 EHV charges'!$A$11:$A$260, MATCH(0, IF(ISBLANK('Annex 2 EHV charges'!$A$11:$A$260),1, COUNTIF(A$4:$A194, 'Annex 2 EHV charges'!$A$11:$A$260)), 0)),"")</f>
        <v/>
      </c>
      <c r="B195" s="102" t="str">
        <f>IF($A195="","",VLOOKUP($A195,'Annex 2 EHV charges'!$A:$O,2,0))</f>
        <v/>
      </c>
      <c r="C195" s="103" t="str">
        <f>IF($A195="","",VLOOKUP($A195,'Annex 2 EHV charges'!$A:$O,3,0))</f>
        <v/>
      </c>
      <c r="D195" s="102" t="str">
        <f>IF($A195="","",VLOOKUP($A195,'Annex 2 EHV charges'!$A:$O,7,0))</f>
        <v/>
      </c>
      <c r="E195" s="107" t="str">
        <f>IFERROR(IF(VLOOKUP($A195,'Annex 2 EHV charges'!$A:$P,9,FALSE)=0,"",VLOOKUP($A195,'Annex 2 EHV charges'!$A:$P,9,FALSE)),"")</f>
        <v/>
      </c>
      <c r="F195" s="108" t="str">
        <f>IFERROR(IF(VLOOKUP($A195,'Annex 2 EHV charges'!$A:$P,10,FALSE)=0,"",VLOOKUP($A195,'Annex 2 EHV charges'!$A:$P,10,FALSE)),"")</f>
        <v/>
      </c>
      <c r="G195" s="109" t="str">
        <f>IFERROR(IF(VLOOKUP($A195,'Annex 2 EHV charges'!$A:$P,11,FALSE)=0,"",VLOOKUP($A195,'Annex 2 EHV charges'!$A:$P,11,FALSE)),"")</f>
        <v/>
      </c>
      <c r="H195" s="109" t="str">
        <f>IFERROR(IF(VLOOKUP($A195,'Annex 2 EHV charges'!$A:$P,12,FALSE)=0,"",VLOOKUP($A195,'Annex 2 EHV charges'!$A:$P,12,FALSE)),"")</f>
        <v/>
      </c>
    </row>
    <row r="196" spans="1:8" x14ac:dyDescent="0.2">
      <c r="A196" s="102" t="str">
        <f t="array" ref="A196">IFERROR(INDEX('Annex 2 EHV charges'!$A$11:$A$260, MATCH(0, IF(ISBLANK('Annex 2 EHV charges'!$A$11:$A$260),1, COUNTIF(A$4:$A195, 'Annex 2 EHV charges'!$A$11:$A$260)), 0)),"")</f>
        <v/>
      </c>
      <c r="B196" s="102" t="str">
        <f>IF($A196="","",VLOOKUP($A196,'Annex 2 EHV charges'!$A:$O,2,0))</f>
        <v/>
      </c>
      <c r="C196" s="103" t="str">
        <f>IF($A196="","",VLOOKUP($A196,'Annex 2 EHV charges'!$A:$O,3,0))</f>
        <v/>
      </c>
      <c r="D196" s="102" t="str">
        <f>IF($A196="","",VLOOKUP($A196,'Annex 2 EHV charges'!$A:$O,7,0))</f>
        <v/>
      </c>
      <c r="E196" s="107" t="str">
        <f>IFERROR(IF(VLOOKUP($A196,'Annex 2 EHV charges'!$A:$P,9,FALSE)=0,"",VLOOKUP($A196,'Annex 2 EHV charges'!$A:$P,9,FALSE)),"")</f>
        <v/>
      </c>
      <c r="F196" s="108" t="str">
        <f>IFERROR(IF(VLOOKUP($A196,'Annex 2 EHV charges'!$A:$P,10,FALSE)=0,"",VLOOKUP($A196,'Annex 2 EHV charges'!$A:$P,10,FALSE)),"")</f>
        <v/>
      </c>
      <c r="G196" s="109" t="str">
        <f>IFERROR(IF(VLOOKUP($A196,'Annex 2 EHV charges'!$A:$P,11,FALSE)=0,"",VLOOKUP($A196,'Annex 2 EHV charges'!$A:$P,11,FALSE)),"")</f>
        <v/>
      </c>
      <c r="H196" s="109" t="str">
        <f>IFERROR(IF(VLOOKUP($A196,'Annex 2 EHV charges'!$A:$P,12,FALSE)=0,"",VLOOKUP($A196,'Annex 2 EHV charges'!$A:$P,12,FALSE)),"")</f>
        <v/>
      </c>
    </row>
    <row r="197" spans="1:8" x14ac:dyDescent="0.2">
      <c r="A197" s="102" t="str">
        <f t="array" ref="A197">IFERROR(INDEX('Annex 2 EHV charges'!$A$11:$A$260, MATCH(0, IF(ISBLANK('Annex 2 EHV charges'!$A$11:$A$260),1, COUNTIF(A$4:$A196, 'Annex 2 EHV charges'!$A$11:$A$260)), 0)),"")</f>
        <v/>
      </c>
      <c r="B197" s="102" t="str">
        <f>IF($A197="","",VLOOKUP($A197,'Annex 2 EHV charges'!$A:$O,2,0))</f>
        <v/>
      </c>
      <c r="C197" s="103" t="str">
        <f>IF($A197="","",VLOOKUP($A197,'Annex 2 EHV charges'!$A:$O,3,0))</f>
        <v/>
      </c>
      <c r="D197" s="102" t="str">
        <f>IF($A197="","",VLOOKUP($A197,'Annex 2 EHV charges'!$A:$O,7,0))</f>
        <v/>
      </c>
      <c r="E197" s="107" t="str">
        <f>IFERROR(IF(VLOOKUP($A197,'Annex 2 EHV charges'!$A:$P,9,FALSE)=0,"",VLOOKUP($A197,'Annex 2 EHV charges'!$A:$P,9,FALSE)),"")</f>
        <v/>
      </c>
      <c r="F197" s="108" t="str">
        <f>IFERROR(IF(VLOOKUP($A197,'Annex 2 EHV charges'!$A:$P,10,FALSE)=0,"",VLOOKUP($A197,'Annex 2 EHV charges'!$A:$P,10,FALSE)),"")</f>
        <v/>
      </c>
      <c r="G197" s="109" t="str">
        <f>IFERROR(IF(VLOOKUP($A197,'Annex 2 EHV charges'!$A:$P,11,FALSE)=0,"",VLOOKUP($A197,'Annex 2 EHV charges'!$A:$P,11,FALSE)),"")</f>
        <v/>
      </c>
      <c r="H197" s="109" t="str">
        <f>IFERROR(IF(VLOOKUP($A197,'Annex 2 EHV charges'!$A:$P,12,FALSE)=0,"",VLOOKUP($A197,'Annex 2 EHV charges'!$A:$P,12,FALSE)),"")</f>
        <v/>
      </c>
    </row>
    <row r="198" spans="1:8" x14ac:dyDescent="0.2">
      <c r="A198" s="102" t="str">
        <f t="array" ref="A198">IFERROR(INDEX('Annex 2 EHV charges'!$A$11:$A$260, MATCH(0, IF(ISBLANK('Annex 2 EHV charges'!$A$11:$A$260),1, COUNTIF(A$4:$A197, 'Annex 2 EHV charges'!$A$11:$A$260)), 0)),"")</f>
        <v/>
      </c>
      <c r="B198" s="102" t="str">
        <f>IF($A198="","",VLOOKUP($A198,'Annex 2 EHV charges'!$A:$O,2,0))</f>
        <v/>
      </c>
      <c r="C198" s="103" t="str">
        <f>IF($A198="","",VLOOKUP($A198,'Annex 2 EHV charges'!$A:$O,3,0))</f>
        <v/>
      </c>
      <c r="D198" s="102" t="str">
        <f>IF($A198="","",VLOOKUP($A198,'Annex 2 EHV charges'!$A:$O,7,0))</f>
        <v/>
      </c>
      <c r="E198" s="107" t="str">
        <f>IFERROR(IF(VLOOKUP($A198,'Annex 2 EHV charges'!$A:$P,9,FALSE)=0,"",VLOOKUP($A198,'Annex 2 EHV charges'!$A:$P,9,FALSE)),"")</f>
        <v/>
      </c>
      <c r="F198" s="108" t="str">
        <f>IFERROR(IF(VLOOKUP($A198,'Annex 2 EHV charges'!$A:$P,10,FALSE)=0,"",VLOOKUP($A198,'Annex 2 EHV charges'!$A:$P,10,FALSE)),"")</f>
        <v/>
      </c>
      <c r="G198" s="109" t="str">
        <f>IFERROR(IF(VLOOKUP($A198,'Annex 2 EHV charges'!$A:$P,11,FALSE)=0,"",VLOOKUP($A198,'Annex 2 EHV charges'!$A:$P,11,FALSE)),"")</f>
        <v/>
      </c>
      <c r="H198" s="109" t="str">
        <f>IFERROR(IF(VLOOKUP($A198,'Annex 2 EHV charges'!$A:$P,12,FALSE)=0,"",VLOOKUP($A198,'Annex 2 EHV charges'!$A:$P,12,FALSE)),"")</f>
        <v/>
      </c>
    </row>
    <row r="199" spans="1:8" x14ac:dyDescent="0.2">
      <c r="A199" s="102" t="str">
        <f t="array" ref="A199">IFERROR(INDEX('Annex 2 EHV charges'!$A$11:$A$260, MATCH(0, IF(ISBLANK('Annex 2 EHV charges'!$A$11:$A$260),1, COUNTIF(A$4:$A198, 'Annex 2 EHV charges'!$A$11:$A$260)), 0)),"")</f>
        <v/>
      </c>
      <c r="B199" s="102" t="str">
        <f>IF($A199="","",VLOOKUP($A199,'Annex 2 EHV charges'!$A:$O,2,0))</f>
        <v/>
      </c>
      <c r="C199" s="103" t="str">
        <f>IF($A199="","",VLOOKUP($A199,'Annex 2 EHV charges'!$A:$O,3,0))</f>
        <v/>
      </c>
      <c r="D199" s="102" t="str">
        <f>IF($A199="","",VLOOKUP($A199,'Annex 2 EHV charges'!$A:$O,7,0))</f>
        <v/>
      </c>
      <c r="E199" s="107" t="str">
        <f>IFERROR(IF(VLOOKUP($A199,'Annex 2 EHV charges'!$A:$P,9,FALSE)=0,"",VLOOKUP($A199,'Annex 2 EHV charges'!$A:$P,9,FALSE)),"")</f>
        <v/>
      </c>
      <c r="F199" s="108" t="str">
        <f>IFERROR(IF(VLOOKUP($A199,'Annex 2 EHV charges'!$A:$P,10,FALSE)=0,"",VLOOKUP($A199,'Annex 2 EHV charges'!$A:$P,10,FALSE)),"")</f>
        <v/>
      </c>
      <c r="G199" s="109" t="str">
        <f>IFERROR(IF(VLOOKUP($A199,'Annex 2 EHV charges'!$A:$P,11,FALSE)=0,"",VLOOKUP($A199,'Annex 2 EHV charges'!$A:$P,11,FALSE)),"")</f>
        <v/>
      </c>
      <c r="H199" s="109" t="str">
        <f>IFERROR(IF(VLOOKUP($A199,'Annex 2 EHV charges'!$A:$P,12,FALSE)=0,"",VLOOKUP($A199,'Annex 2 EHV charges'!$A:$P,12,FALSE)),"")</f>
        <v/>
      </c>
    </row>
    <row r="200" spans="1:8" x14ac:dyDescent="0.2">
      <c r="A200" s="102" t="str">
        <f t="array" ref="A200">IFERROR(INDEX('Annex 2 EHV charges'!$A$11:$A$260, MATCH(0, IF(ISBLANK('Annex 2 EHV charges'!$A$11:$A$260),1, COUNTIF(A$4:$A199, 'Annex 2 EHV charges'!$A$11:$A$260)), 0)),"")</f>
        <v/>
      </c>
      <c r="B200" s="102" t="str">
        <f>IF($A200="","",VLOOKUP($A200,'Annex 2 EHV charges'!$A:$O,2,0))</f>
        <v/>
      </c>
      <c r="C200" s="103" t="str">
        <f>IF($A200="","",VLOOKUP($A200,'Annex 2 EHV charges'!$A:$O,3,0))</f>
        <v/>
      </c>
      <c r="D200" s="102" t="str">
        <f>IF($A200="","",VLOOKUP($A200,'Annex 2 EHV charges'!$A:$O,7,0))</f>
        <v/>
      </c>
      <c r="E200" s="107" t="str">
        <f>IFERROR(IF(VLOOKUP($A200,'Annex 2 EHV charges'!$A:$P,9,FALSE)=0,"",VLOOKUP($A200,'Annex 2 EHV charges'!$A:$P,9,FALSE)),"")</f>
        <v/>
      </c>
      <c r="F200" s="108" t="str">
        <f>IFERROR(IF(VLOOKUP($A200,'Annex 2 EHV charges'!$A:$P,10,FALSE)=0,"",VLOOKUP($A200,'Annex 2 EHV charges'!$A:$P,10,FALSE)),"")</f>
        <v/>
      </c>
      <c r="G200" s="109" t="str">
        <f>IFERROR(IF(VLOOKUP($A200,'Annex 2 EHV charges'!$A:$P,11,FALSE)=0,"",VLOOKUP($A200,'Annex 2 EHV charges'!$A:$P,11,FALSE)),"")</f>
        <v/>
      </c>
      <c r="H200" s="109" t="str">
        <f>IFERROR(IF(VLOOKUP($A200,'Annex 2 EHV charges'!$A:$P,12,FALSE)=0,"",VLOOKUP($A200,'Annex 2 EHV charges'!$A:$P,12,FALSE)),"")</f>
        <v/>
      </c>
    </row>
    <row r="201" spans="1:8" x14ac:dyDescent="0.2">
      <c r="A201" s="102" t="str">
        <f t="array" ref="A201">IFERROR(INDEX('Annex 2 EHV charges'!$A$11:$A$260, MATCH(0, IF(ISBLANK('Annex 2 EHV charges'!$A$11:$A$260),1, COUNTIF(A$4:$A200, 'Annex 2 EHV charges'!$A$11:$A$260)), 0)),"")</f>
        <v/>
      </c>
      <c r="B201" s="102" t="str">
        <f>IF($A201="","",VLOOKUP($A201,'Annex 2 EHV charges'!$A:$O,2,0))</f>
        <v/>
      </c>
      <c r="C201" s="103" t="str">
        <f>IF($A201="","",VLOOKUP($A201,'Annex 2 EHV charges'!$A:$O,3,0))</f>
        <v/>
      </c>
      <c r="D201" s="102" t="str">
        <f>IF($A201="","",VLOOKUP($A201,'Annex 2 EHV charges'!$A:$O,7,0))</f>
        <v/>
      </c>
      <c r="E201" s="107" t="str">
        <f>IFERROR(IF(VLOOKUP($A201,'Annex 2 EHV charges'!$A:$P,9,FALSE)=0,"",VLOOKUP($A201,'Annex 2 EHV charges'!$A:$P,9,FALSE)),"")</f>
        <v/>
      </c>
      <c r="F201" s="108" t="str">
        <f>IFERROR(IF(VLOOKUP($A201,'Annex 2 EHV charges'!$A:$P,10,FALSE)=0,"",VLOOKUP($A201,'Annex 2 EHV charges'!$A:$P,10,FALSE)),"")</f>
        <v/>
      </c>
      <c r="G201" s="109" t="str">
        <f>IFERROR(IF(VLOOKUP($A201,'Annex 2 EHV charges'!$A:$P,11,FALSE)=0,"",VLOOKUP($A201,'Annex 2 EHV charges'!$A:$P,11,FALSE)),"")</f>
        <v/>
      </c>
      <c r="H201" s="109" t="str">
        <f>IFERROR(IF(VLOOKUP($A201,'Annex 2 EHV charges'!$A:$P,12,FALSE)=0,"",VLOOKUP($A201,'Annex 2 EHV charges'!$A:$P,12,FALSE)),"")</f>
        <v/>
      </c>
    </row>
    <row r="202" spans="1:8" x14ac:dyDescent="0.2">
      <c r="A202" s="102" t="str">
        <f t="array" ref="A202">IFERROR(INDEX('Annex 2 EHV charges'!$A$11:$A$260, MATCH(0, IF(ISBLANK('Annex 2 EHV charges'!$A$11:$A$260),1, COUNTIF(A$4:$A201, 'Annex 2 EHV charges'!$A$11:$A$260)), 0)),"")</f>
        <v/>
      </c>
      <c r="B202" s="102" t="str">
        <f>IF($A202="","",VLOOKUP($A202,'Annex 2 EHV charges'!$A:$O,2,0))</f>
        <v/>
      </c>
      <c r="C202" s="103" t="str">
        <f>IF($A202="","",VLOOKUP($A202,'Annex 2 EHV charges'!$A:$O,3,0))</f>
        <v/>
      </c>
      <c r="D202" s="102" t="str">
        <f>IF($A202="","",VLOOKUP($A202,'Annex 2 EHV charges'!$A:$O,7,0))</f>
        <v/>
      </c>
      <c r="E202" s="107" t="str">
        <f>IFERROR(IF(VLOOKUP($A202,'Annex 2 EHV charges'!$A:$P,9,FALSE)=0,"",VLOOKUP($A202,'Annex 2 EHV charges'!$A:$P,9,FALSE)),"")</f>
        <v/>
      </c>
      <c r="F202" s="108" t="str">
        <f>IFERROR(IF(VLOOKUP($A202,'Annex 2 EHV charges'!$A:$P,10,FALSE)=0,"",VLOOKUP($A202,'Annex 2 EHV charges'!$A:$P,10,FALSE)),"")</f>
        <v/>
      </c>
      <c r="G202" s="109" t="str">
        <f>IFERROR(IF(VLOOKUP($A202,'Annex 2 EHV charges'!$A:$P,11,FALSE)=0,"",VLOOKUP($A202,'Annex 2 EHV charges'!$A:$P,11,FALSE)),"")</f>
        <v/>
      </c>
      <c r="H202" s="109" t="str">
        <f>IFERROR(IF(VLOOKUP($A202,'Annex 2 EHV charges'!$A:$P,12,FALSE)=0,"",VLOOKUP($A202,'Annex 2 EHV charges'!$A:$P,12,FALSE)),"")</f>
        <v/>
      </c>
    </row>
    <row r="203" spans="1:8" x14ac:dyDescent="0.2">
      <c r="A203" s="102" t="str">
        <f t="array" ref="A203">IFERROR(INDEX('Annex 2 EHV charges'!$A$11:$A$260, MATCH(0, IF(ISBLANK('Annex 2 EHV charges'!$A$11:$A$260),1, COUNTIF(A$4:$A202, 'Annex 2 EHV charges'!$A$11:$A$260)), 0)),"")</f>
        <v/>
      </c>
      <c r="B203" s="102" t="str">
        <f>IF($A203="","",VLOOKUP($A203,'Annex 2 EHV charges'!$A:$O,2,0))</f>
        <v/>
      </c>
      <c r="C203" s="103" t="str">
        <f>IF($A203="","",VLOOKUP($A203,'Annex 2 EHV charges'!$A:$O,3,0))</f>
        <v/>
      </c>
      <c r="D203" s="102" t="str">
        <f>IF($A203="","",VLOOKUP($A203,'Annex 2 EHV charges'!$A:$O,7,0))</f>
        <v/>
      </c>
      <c r="E203" s="107" t="str">
        <f>IFERROR(IF(VLOOKUP($A203,'Annex 2 EHV charges'!$A:$P,9,FALSE)=0,"",VLOOKUP($A203,'Annex 2 EHV charges'!$A:$P,9,FALSE)),"")</f>
        <v/>
      </c>
      <c r="F203" s="108" t="str">
        <f>IFERROR(IF(VLOOKUP($A203,'Annex 2 EHV charges'!$A:$P,10,FALSE)=0,"",VLOOKUP($A203,'Annex 2 EHV charges'!$A:$P,10,FALSE)),"")</f>
        <v/>
      </c>
      <c r="G203" s="109" t="str">
        <f>IFERROR(IF(VLOOKUP($A203,'Annex 2 EHV charges'!$A:$P,11,FALSE)=0,"",VLOOKUP($A203,'Annex 2 EHV charges'!$A:$P,11,FALSE)),"")</f>
        <v/>
      </c>
      <c r="H203" s="109" t="str">
        <f>IFERROR(IF(VLOOKUP($A203,'Annex 2 EHV charges'!$A:$P,12,FALSE)=0,"",VLOOKUP($A203,'Annex 2 EHV charges'!$A:$P,12,FALSE)),"")</f>
        <v/>
      </c>
    </row>
    <row r="204" spans="1:8" x14ac:dyDescent="0.2">
      <c r="A204" s="102" t="str">
        <f t="array" ref="A204">IFERROR(INDEX('Annex 2 EHV charges'!$A$11:$A$260, MATCH(0, IF(ISBLANK('Annex 2 EHV charges'!$A$11:$A$260),1, COUNTIF(A$4:$A203, 'Annex 2 EHV charges'!$A$11:$A$260)), 0)),"")</f>
        <v/>
      </c>
      <c r="B204" s="102" t="str">
        <f>IF($A204="","",VLOOKUP($A204,'Annex 2 EHV charges'!$A:$O,2,0))</f>
        <v/>
      </c>
      <c r="C204" s="103" t="str">
        <f>IF($A204="","",VLOOKUP($A204,'Annex 2 EHV charges'!$A:$O,3,0))</f>
        <v/>
      </c>
      <c r="D204" s="102" t="str">
        <f>IF($A204="","",VLOOKUP($A204,'Annex 2 EHV charges'!$A:$O,7,0))</f>
        <v/>
      </c>
      <c r="E204" s="107" t="str">
        <f>IFERROR(IF(VLOOKUP($A204,'Annex 2 EHV charges'!$A:$P,9,FALSE)=0,"",VLOOKUP($A204,'Annex 2 EHV charges'!$A:$P,9,FALSE)),"")</f>
        <v/>
      </c>
      <c r="F204" s="108" t="str">
        <f>IFERROR(IF(VLOOKUP($A204,'Annex 2 EHV charges'!$A:$P,10,FALSE)=0,"",VLOOKUP($A204,'Annex 2 EHV charges'!$A:$P,10,FALSE)),"")</f>
        <v/>
      </c>
      <c r="G204" s="109" t="str">
        <f>IFERROR(IF(VLOOKUP($A204,'Annex 2 EHV charges'!$A:$P,11,FALSE)=0,"",VLOOKUP($A204,'Annex 2 EHV charges'!$A:$P,11,FALSE)),"")</f>
        <v/>
      </c>
      <c r="H204" s="109" t="str">
        <f>IFERROR(IF(VLOOKUP($A204,'Annex 2 EHV charges'!$A:$P,12,FALSE)=0,"",VLOOKUP($A204,'Annex 2 EHV charges'!$A:$P,12,FALSE)),"")</f>
        <v/>
      </c>
    </row>
    <row r="205" spans="1:8" x14ac:dyDescent="0.2">
      <c r="A205" s="102" t="str">
        <f t="array" ref="A205">IFERROR(INDEX('Annex 2 EHV charges'!$A$11:$A$260, MATCH(0, IF(ISBLANK('Annex 2 EHV charges'!$A$11:$A$260),1, COUNTIF(A$4:$A204, 'Annex 2 EHV charges'!$A$11:$A$260)), 0)),"")</f>
        <v/>
      </c>
      <c r="B205" s="102" t="str">
        <f>IF($A205="","",VLOOKUP($A205,'Annex 2 EHV charges'!$A:$O,2,0))</f>
        <v/>
      </c>
      <c r="C205" s="103" t="str">
        <f>IF($A205="","",VLOOKUP($A205,'Annex 2 EHV charges'!$A:$O,3,0))</f>
        <v/>
      </c>
      <c r="D205" s="102" t="str">
        <f>IF($A205="","",VLOOKUP($A205,'Annex 2 EHV charges'!$A:$O,7,0))</f>
        <v/>
      </c>
      <c r="E205" s="107" t="str">
        <f>IFERROR(IF(VLOOKUP($A205,'Annex 2 EHV charges'!$A:$P,9,FALSE)=0,"",VLOOKUP($A205,'Annex 2 EHV charges'!$A:$P,9,FALSE)),"")</f>
        <v/>
      </c>
      <c r="F205" s="108" t="str">
        <f>IFERROR(IF(VLOOKUP($A205,'Annex 2 EHV charges'!$A:$P,10,FALSE)=0,"",VLOOKUP($A205,'Annex 2 EHV charges'!$A:$P,10,FALSE)),"")</f>
        <v/>
      </c>
      <c r="G205" s="109" t="str">
        <f>IFERROR(IF(VLOOKUP($A205,'Annex 2 EHV charges'!$A:$P,11,FALSE)=0,"",VLOOKUP($A205,'Annex 2 EHV charges'!$A:$P,11,FALSE)),"")</f>
        <v/>
      </c>
      <c r="H205" s="109" t="str">
        <f>IFERROR(IF(VLOOKUP($A205,'Annex 2 EHV charges'!$A:$P,12,FALSE)=0,"",VLOOKUP($A205,'Annex 2 EHV charges'!$A:$P,12,FALSE)),"")</f>
        <v/>
      </c>
    </row>
    <row r="206" spans="1:8" x14ac:dyDescent="0.2">
      <c r="A206" s="102" t="str">
        <f t="array" ref="A206">IFERROR(INDEX('Annex 2 EHV charges'!$A$11:$A$260, MATCH(0, IF(ISBLANK('Annex 2 EHV charges'!$A$11:$A$260),1, COUNTIF(A$4:$A205, 'Annex 2 EHV charges'!$A$11:$A$260)), 0)),"")</f>
        <v/>
      </c>
      <c r="B206" s="102" t="str">
        <f>IF($A206="","",VLOOKUP($A206,'Annex 2 EHV charges'!$A:$O,2,0))</f>
        <v/>
      </c>
      <c r="C206" s="103" t="str">
        <f>IF($A206="","",VLOOKUP($A206,'Annex 2 EHV charges'!$A:$O,3,0))</f>
        <v/>
      </c>
      <c r="D206" s="102" t="str">
        <f>IF($A206="","",VLOOKUP($A206,'Annex 2 EHV charges'!$A:$O,7,0))</f>
        <v/>
      </c>
      <c r="E206" s="107" t="str">
        <f>IFERROR(IF(VLOOKUP($A206,'Annex 2 EHV charges'!$A:$P,9,FALSE)=0,"",VLOOKUP($A206,'Annex 2 EHV charges'!$A:$P,9,FALSE)),"")</f>
        <v/>
      </c>
      <c r="F206" s="108" t="str">
        <f>IFERROR(IF(VLOOKUP($A206,'Annex 2 EHV charges'!$A:$P,10,FALSE)=0,"",VLOOKUP($A206,'Annex 2 EHV charges'!$A:$P,10,FALSE)),"")</f>
        <v/>
      </c>
      <c r="G206" s="109" t="str">
        <f>IFERROR(IF(VLOOKUP($A206,'Annex 2 EHV charges'!$A:$P,11,FALSE)=0,"",VLOOKUP($A206,'Annex 2 EHV charges'!$A:$P,11,FALSE)),"")</f>
        <v/>
      </c>
      <c r="H206" s="109" t="str">
        <f>IFERROR(IF(VLOOKUP($A206,'Annex 2 EHV charges'!$A:$P,12,FALSE)=0,"",VLOOKUP($A206,'Annex 2 EHV charges'!$A:$P,12,FALSE)),"")</f>
        <v/>
      </c>
    </row>
    <row r="207" spans="1:8" x14ac:dyDescent="0.2">
      <c r="A207" s="102" t="str">
        <f t="array" ref="A207">IFERROR(INDEX('Annex 2 EHV charges'!$A$11:$A$260, MATCH(0, IF(ISBLANK('Annex 2 EHV charges'!$A$11:$A$260),1, COUNTIF(A$4:$A206, 'Annex 2 EHV charges'!$A$11:$A$260)), 0)),"")</f>
        <v/>
      </c>
      <c r="B207" s="102" t="str">
        <f>IF($A207="","",VLOOKUP($A207,'Annex 2 EHV charges'!$A:$O,2,0))</f>
        <v/>
      </c>
      <c r="C207" s="103" t="str">
        <f>IF($A207="","",VLOOKUP($A207,'Annex 2 EHV charges'!$A:$O,3,0))</f>
        <v/>
      </c>
      <c r="D207" s="102" t="str">
        <f>IF($A207="","",VLOOKUP($A207,'Annex 2 EHV charges'!$A:$O,7,0))</f>
        <v/>
      </c>
      <c r="E207" s="107" t="str">
        <f>IFERROR(IF(VLOOKUP($A207,'Annex 2 EHV charges'!$A:$P,9,FALSE)=0,"",VLOOKUP($A207,'Annex 2 EHV charges'!$A:$P,9,FALSE)),"")</f>
        <v/>
      </c>
      <c r="F207" s="108" t="str">
        <f>IFERROR(IF(VLOOKUP($A207,'Annex 2 EHV charges'!$A:$P,10,FALSE)=0,"",VLOOKUP($A207,'Annex 2 EHV charges'!$A:$P,10,FALSE)),"")</f>
        <v/>
      </c>
      <c r="G207" s="109" t="str">
        <f>IFERROR(IF(VLOOKUP($A207,'Annex 2 EHV charges'!$A:$P,11,FALSE)=0,"",VLOOKUP($A207,'Annex 2 EHV charges'!$A:$P,11,FALSE)),"")</f>
        <v/>
      </c>
      <c r="H207" s="109" t="str">
        <f>IFERROR(IF(VLOOKUP($A207,'Annex 2 EHV charges'!$A:$P,12,FALSE)=0,"",VLOOKUP($A207,'Annex 2 EHV charges'!$A:$P,12,FALSE)),"")</f>
        <v/>
      </c>
    </row>
    <row r="208" spans="1:8" x14ac:dyDescent="0.2">
      <c r="A208" s="102" t="str">
        <f t="array" ref="A208">IFERROR(INDEX('Annex 2 EHV charges'!$A$11:$A$260, MATCH(0, IF(ISBLANK('Annex 2 EHV charges'!$A$11:$A$260),1, COUNTIF(A$4:$A207, 'Annex 2 EHV charges'!$A$11:$A$260)), 0)),"")</f>
        <v/>
      </c>
      <c r="B208" s="102" t="str">
        <f>IF($A208="","",VLOOKUP($A208,'Annex 2 EHV charges'!$A:$O,2,0))</f>
        <v/>
      </c>
      <c r="C208" s="103" t="str">
        <f>IF($A208="","",VLOOKUP($A208,'Annex 2 EHV charges'!$A:$O,3,0))</f>
        <v/>
      </c>
      <c r="D208" s="102" t="str">
        <f>IF($A208="","",VLOOKUP($A208,'Annex 2 EHV charges'!$A:$O,7,0))</f>
        <v/>
      </c>
      <c r="E208" s="107" t="str">
        <f>IFERROR(IF(VLOOKUP($A208,'Annex 2 EHV charges'!$A:$P,9,FALSE)=0,"",VLOOKUP($A208,'Annex 2 EHV charges'!$A:$P,9,FALSE)),"")</f>
        <v/>
      </c>
      <c r="F208" s="108" t="str">
        <f>IFERROR(IF(VLOOKUP($A208,'Annex 2 EHV charges'!$A:$P,10,FALSE)=0,"",VLOOKUP($A208,'Annex 2 EHV charges'!$A:$P,10,FALSE)),"")</f>
        <v/>
      </c>
      <c r="G208" s="109" t="str">
        <f>IFERROR(IF(VLOOKUP($A208,'Annex 2 EHV charges'!$A:$P,11,FALSE)=0,"",VLOOKUP($A208,'Annex 2 EHV charges'!$A:$P,11,FALSE)),"")</f>
        <v/>
      </c>
      <c r="H208" s="109" t="str">
        <f>IFERROR(IF(VLOOKUP($A208,'Annex 2 EHV charges'!$A:$P,12,FALSE)=0,"",VLOOKUP($A208,'Annex 2 EHV charges'!$A:$P,12,FALSE)),"")</f>
        <v/>
      </c>
    </row>
    <row r="209" spans="1:8" x14ac:dyDescent="0.2">
      <c r="A209" s="102" t="str">
        <f t="array" ref="A209">IFERROR(INDEX('Annex 2 EHV charges'!$A$11:$A$260, MATCH(0, IF(ISBLANK('Annex 2 EHV charges'!$A$11:$A$260),1, COUNTIF(A$4:$A208, 'Annex 2 EHV charges'!$A$11:$A$260)), 0)),"")</f>
        <v/>
      </c>
      <c r="B209" s="102" t="str">
        <f>IF($A209="","",VLOOKUP($A209,'Annex 2 EHV charges'!$A:$O,2,0))</f>
        <v/>
      </c>
      <c r="C209" s="103" t="str">
        <f>IF($A209="","",VLOOKUP($A209,'Annex 2 EHV charges'!$A:$O,3,0))</f>
        <v/>
      </c>
      <c r="D209" s="102" t="str">
        <f>IF($A209="","",VLOOKUP($A209,'Annex 2 EHV charges'!$A:$O,7,0))</f>
        <v/>
      </c>
      <c r="E209" s="107" t="str">
        <f>IFERROR(IF(VLOOKUP($A209,'Annex 2 EHV charges'!$A:$P,9,FALSE)=0,"",VLOOKUP($A209,'Annex 2 EHV charges'!$A:$P,9,FALSE)),"")</f>
        <v/>
      </c>
      <c r="F209" s="108" t="str">
        <f>IFERROR(IF(VLOOKUP($A209,'Annex 2 EHV charges'!$A:$P,10,FALSE)=0,"",VLOOKUP($A209,'Annex 2 EHV charges'!$A:$P,10,FALSE)),"")</f>
        <v/>
      </c>
      <c r="G209" s="109" t="str">
        <f>IFERROR(IF(VLOOKUP($A209,'Annex 2 EHV charges'!$A:$P,11,FALSE)=0,"",VLOOKUP($A209,'Annex 2 EHV charges'!$A:$P,11,FALSE)),"")</f>
        <v/>
      </c>
      <c r="H209" s="109" t="str">
        <f>IFERROR(IF(VLOOKUP($A209,'Annex 2 EHV charges'!$A:$P,12,FALSE)=0,"",VLOOKUP($A209,'Annex 2 EHV charges'!$A:$P,12,FALSE)),"")</f>
        <v/>
      </c>
    </row>
    <row r="210" spans="1:8" x14ac:dyDescent="0.2">
      <c r="A210" s="102" t="str">
        <f t="array" ref="A210">IFERROR(INDEX('Annex 2 EHV charges'!$A$11:$A$260, MATCH(0, IF(ISBLANK('Annex 2 EHV charges'!$A$11:$A$260),1, COUNTIF(A$4:$A209, 'Annex 2 EHV charges'!$A$11:$A$260)), 0)),"")</f>
        <v/>
      </c>
      <c r="B210" s="102" t="str">
        <f>IF($A210="","",VLOOKUP($A210,'Annex 2 EHV charges'!$A:$O,2,0))</f>
        <v/>
      </c>
      <c r="C210" s="103" t="str">
        <f>IF($A210="","",VLOOKUP($A210,'Annex 2 EHV charges'!$A:$O,3,0))</f>
        <v/>
      </c>
      <c r="D210" s="102" t="str">
        <f>IF($A210="","",VLOOKUP($A210,'Annex 2 EHV charges'!$A:$O,7,0))</f>
        <v/>
      </c>
      <c r="E210" s="107" t="str">
        <f>IFERROR(IF(VLOOKUP($A210,'Annex 2 EHV charges'!$A:$P,9,FALSE)=0,"",VLOOKUP($A210,'Annex 2 EHV charges'!$A:$P,9,FALSE)),"")</f>
        <v/>
      </c>
      <c r="F210" s="108" t="str">
        <f>IFERROR(IF(VLOOKUP($A210,'Annex 2 EHV charges'!$A:$P,10,FALSE)=0,"",VLOOKUP($A210,'Annex 2 EHV charges'!$A:$P,10,FALSE)),"")</f>
        <v/>
      </c>
      <c r="G210" s="109" t="str">
        <f>IFERROR(IF(VLOOKUP($A210,'Annex 2 EHV charges'!$A:$P,11,FALSE)=0,"",VLOOKUP($A210,'Annex 2 EHV charges'!$A:$P,11,FALSE)),"")</f>
        <v/>
      </c>
      <c r="H210" s="109" t="str">
        <f>IFERROR(IF(VLOOKUP($A210,'Annex 2 EHV charges'!$A:$P,12,FALSE)=0,"",VLOOKUP($A210,'Annex 2 EHV charges'!$A:$P,12,FALSE)),"")</f>
        <v/>
      </c>
    </row>
    <row r="211" spans="1:8" x14ac:dyDescent="0.2">
      <c r="A211" s="102" t="str">
        <f t="array" ref="A211">IFERROR(INDEX('Annex 2 EHV charges'!$A$11:$A$260, MATCH(0, IF(ISBLANK('Annex 2 EHV charges'!$A$11:$A$260),1, COUNTIF(A$4:$A210, 'Annex 2 EHV charges'!$A$11:$A$260)), 0)),"")</f>
        <v/>
      </c>
      <c r="B211" s="102" t="str">
        <f>IF($A211="","",VLOOKUP($A211,'Annex 2 EHV charges'!$A:$O,2,0))</f>
        <v/>
      </c>
      <c r="C211" s="103" t="str">
        <f>IF($A211="","",VLOOKUP($A211,'Annex 2 EHV charges'!$A:$O,3,0))</f>
        <v/>
      </c>
      <c r="D211" s="102" t="str">
        <f>IF($A211="","",VLOOKUP($A211,'Annex 2 EHV charges'!$A:$O,7,0))</f>
        <v/>
      </c>
      <c r="E211" s="107" t="str">
        <f>IFERROR(IF(VLOOKUP($A211,'Annex 2 EHV charges'!$A:$P,9,FALSE)=0,"",VLOOKUP($A211,'Annex 2 EHV charges'!$A:$P,9,FALSE)),"")</f>
        <v/>
      </c>
      <c r="F211" s="108" t="str">
        <f>IFERROR(IF(VLOOKUP($A211,'Annex 2 EHV charges'!$A:$P,10,FALSE)=0,"",VLOOKUP($A211,'Annex 2 EHV charges'!$A:$P,10,FALSE)),"")</f>
        <v/>
      </c>
      <c r="G211" s="109" t="str">
        <f>IFERROR(IF(VLOOKUP($A211,'Annex 2 EHV charges'!$A:$P,11,FALSE)=0,"",VLOOKUP($A211,'Annex 2 EHV charges'!$A:$P,11,FALSE)),"")</f>
        <v/>
      </c>
      <c r="H211" s="109" t="str">
        <f>IFERROR(IF(VLOOKUP($A211,'Annex 2 EHV charges'!$A:$P,12,FALSE)=0,"",VLOOKUP($A211,'Annex 2 EHV charges'!$A:$P,12,FALSE)),"")</f>
        <v/>
      </c>
    </row>
    <row r="212" spans="1:8" x14ac:dyDescent="0.2">
      <c r="A212" s="102" t="str">
        <f t="array" ref="A212">IFERROR(INDEX('Annex 2 EHV charges'!$A$11:$A$260, MATCH(0, IF(ISBLANK('Annex 2 EHV charges'!$A$11:$A$260),1, COUNTIF(A$4:$A211, 'Annex 2 EHV charges'!$A$11:$A$260)), 0)),"")</f>
        <v/>
      </c>
      <c r="B212" s="102" t="str">
        <f>IF($A212="","",VLOOKUP($A212,'Annex 2 EHV charges'!$A:$O,2,0))</f>
        <v/>
      </c>
      <c r="C212" s="103" t="str">
        <f>IF($A212="","",VLOOKUP($A212,'Annex 2 EHV charges'!$A:$O,3,0))</f>
        <v/>
      </c>
      <c r="D212" s="102" t="str">
        <f>IF($A212="","",VLOOKUP($A212,'Annex 2 EHV charges'!$A:$O,7,0))</f>
        <v/>
      </c>
      <c r="E212" s="107" t="str">
        <f>IFERROR(IF(VLOOKUP($A212,'Annex 2 EHV charges'!$A:$P,9,FALSE)=0,"",VLOOKUP($A212,'Annex 2 EHV charges'!$A:$P,9,FALSE)),"")</f>
        <v/>
      </c>
      <c r="F212" s="108" t="str">
        <f>IFERROR(IF(VLOOKUP($A212,'Annex 2 EHV charges'!$A:$P,10,FALSE)=0,"",VLOOKUP($A212,'Annex 2 EHV charges'!$A:$P,10,FALSE)),"")</f>
        <v/>
      </c>
      <c r="G212" s="109" t="str">
        <f>IFERROR(IF(VLOOKUP($A212,'Annex 2 EHV charges'!$A:$P,11,FALSE)=0,"",VLOOKUP($A212,'Annex 2 EHV charges'!$A:$P,11,FALSE)),"")</f>
        <v/>
      </c>
      <c r="H212" s="109" t="str">
        <f>IFERROR(IF(VLOOKUP($A212,'Annex 2 EHV charges'!$A:$P,12,FALSE)=0,"",VLOOKUP($A212,'Annex 2 EHV charges'!$A:$P,12,FALSE)),"")</f>
        <v/>
      </c>
    </row>
    <row r="213" spans="1:8" x14ac:dyDescent="0.2">
      <c r="A213" s="102" t="str">
        <f t="array" ref="A213">IFERROR(INDEX('Annex 2 EHV charges'!$A$11:$A$260, MATCH(0, IF(ISBLANK('Annex 2 EHV charges'!$A$11:$A$260),1, COUNTIF(A$4:$A212, 'Annex 2 EHV charges'!$A$11:$A$260)), 0)),"")</f>
        <v/>
      </c>
      <c r="B213" s="102" t="str">
        <f>IF($A213="","",VLOOKUP($A213,'Annex 2 EHV charges'!$A:$O,2,0))</f>
        <v/>
      </c>
      <c r="C213" s="103" t="str">
        <f>IF($A213="","",VLOOKUP($A213,'Annex 2 EHV charges'!$A:$O,3,0))</f>
        <v/>
      </c>
      <c r="D213" s="102" t="str">
        <f>IF($A213="","",VLOOKUP($A213,'Annex 2 EHV charges'!$A:$O,7,0))</f>
        <v/>
      </c>
      <c r="E213" s="107" t="str">
        <f>IFERROR(IF(VLOOKUP($A213,'Annex 2 EHV charges'!$A:$P,9,FALSE)=0,"",VLOOKUP($A213,'Annex 2 EHV charges'!$A:$P,9,FALSE)),"")</f>
        <v/>
      </c>
      <c r="F213" s="108" t="str">
        <f>IFERROR(IF(VLOOKUP($A213,'Annex 2 EHV charges'!$A:$P,10,FALSE)=0,"",VLOOKUP($A213,'Annex 2 EHV charges'!$A:$P,10,FALSE)),"")</f>
        <v/>
      </c>
      <c r="G213" s="109" t="str">
        <f>IFERROR(IF(VLOOKUP($A213,'Annex 2 EHV charges'!$A:$P,11,FALSE)=0,"",VLOOKUP($A213,'Annex 2 EHV charges'!$A:$P,11,FALSE)),"")</f>
        <v/>
      </c>
      <c r="H213" s="109" t="str">
        <f>IFERROR(IF(VLOOKUP($A213,'Annex 2 EHV charges'!$A:$P,12,FALSE)=0,"",VLOOKUP($A213,'Annex 2 EHV charges'!$A:$P,12,FALSE)),"")</f>
        <v/>
      </c>
    </row>
    <row r="214" spans="1:8" x14ac:dyDescent="0.2">
      <c r="A214" s="102" t="str">
        <f t="array" ref="A214">IFERROR(INDEX('Annex 2 EHV charges'!$A$11:$A$260, MATCH(0, IF(ISBLANK('Annex 2 EHV charges'!$A$11:$A$260),1, COUNTIF(A$4:$A213, 'Annex 2 EHV charges'!$A$11:$A$260)), 0)),"")</f>
        <v/>
      </c>
      <c r="B214" s="102" t="str">
        <f>IF($A214="","",VLOOKUP($A214,'Annex 2 EHV charges'!$A:$O,2,0))</f>
        <v/>
      </c>
      <c r="C214" s="103" t="str">
        <f>IF($A214="","",VLOOKUP($A214,'Annex 2 EHV charges'!$A:$O,3,0))</f>
        <v/>
      </c>
      <c r="D214" s="102" t="str">
        <f>IF($A214="","",VLOOKUP($A214,'Annex 2 EHV charges'!$A:$O,7,0))</f>
        <v/>
      </c>
      <c r="E214" s="107" t="str">
        <f>IFERROR(IF(VLOOKUP($A214,'Annex 2 EHV charges'!$A:$P,9,FALSE)=0,"",VLOOKUP($A214,'Annex 2 EHV charges'!$A:$P,9,FALSE)),"")</f>
        <v/>
      </c>
      <c r="F214" s="108" t="str">
        <f>IFERROR(IF(VLOOKUP($A214,'Annex 2 EHV charges'!$A:$P,10,FALSE)=0,"",VLOOKUP($A214,'Annex 2 EHV charges'!$A:$P,10,FALSE)),"")</f>
        <v/>
      </c>
      <c r="G214" s="109" t="str">
        <f>IFERROR(IF(VLOOKUP($A214,'Annex 2 EHV charges'!$A:$P,11,FALSE)=0,"",VLOOKUP($A214,'Annex 2 EHV charges'!$A:$P,11,FALSE)),"")</f>
        <v/>
      </c>
      <c r="H214" s="109" t="str">
        <f>IFERROR(IF(VLOOKUP($A214,'Annex 2 EHV charges'!$A:$P,12,FALSE)=0,"",VLOOKUP($A214,'Annex 2 EHV charges'!$A:$P,12,FALSE)),"")</f>
        <v/>
      </c>
    </row>
    <row r="215" spans="1:8" x14ac:dyDescent="0.2">
      <c r="A215" s="102" t="str">
        <f t="array" ref="A215">IFERROR(INDEX('Annex 2 EHV charges'!$A$11:$A$260, MATCH(0, IF(ISBLANK('Annex 2 EHV charges'!$A$11:$A$260),1, COUNTIF(A$4:$A214, 'Annex 2 EHV charges'!$A$11:$A$260)), 0)),"")</f>
        <v/>
      </c>
      <c r="B215" s="102" t="str">
        <f>IF($A215="","",VLOOKUP($A215,'Annex 2 EHV charges'!$A:$O,2,0))</f>
        <v/>
      </c>
      <c r="C215" s="103" t="str">
        <f>IF($A215="","",VLOOKUP($A215,'Annex 2 EHV charges'!$A:$O,3,0))</f>
        <v/>
      </c>
      <c r="D215" s="102" t="str">
        <f>IF($A215="","",VLOOKUP($A215,'Annex 2 EHV charges'!$A:$O,7,0))</f>
        <v/>
      </c>
      <c r="E215" s="107" t="str">
        <f>IFERROR(IF(VLOOKUP($A215,'Annex 2 EHV charges'!$A:$P,9,FALSE)=0,"",VLOOKUP($A215,'Annex 2 EHV charges'!$A:$P,9,FALSE)),"")</f>
        <v/>
      </c>
      <c r="F215" s="108" t="str">
        <f>IFERROR(IF(VLOOKUP($A215,'Annex 2 EHV charges'!$A:$P,10,FALSE)=0,"",VLOOKUP($A215,'Annex 2 EHV charges'!$A:$P,10,FALSE)),"")</f>
        <v/>
      </c>
      <c r="G215" s="109" t="str">
        <f>IFERROR(IF(VLOOKUP($A215,'Annex 2 EHV charges'!$A:$P,11,FALSE)=0,"",VLOOKUP($A215,'Annex 2 EHV charges'!$A:$P,11,FALSE)),"")</f>
        <v/>
      </c>
      <c r="H215" s="109" t="str">
        <f>IFERROR(IF(VLOOKUP($A215,'Annex 2 EHV charges'!$A:$P,12,FALSE)=0,"",VLOOKUP($A215,'Annex 2 EHV charges'!$A:$P,12,FALSE)),"")</f>
        <v/>
      </c>
    </row>
    <row r="216" spans="1:8" x14ac:dyDescent="0.2">
      <c r="A216" s="102" t="str">
        <f t="array" ref="A216">IFERROR(INDEX('Annex 2 EHV charges'!$A$11:$A$260, MATCH(0, IF(ISBLANK('Annex 2 EHV charges'!$A$11:$A$260),1, COUNTIF(A$4:$A215, 'Annex 2 EHV charges'!$A$11:$A$260)), 0)),"")</f>
        <v/>
      </c>
      <c r="B216" s="102" t="str">
        <f>IF($A216="","",VLOOKUP($A216,'Annex 2 EHV charges'!$A:$O,2,0))</f>
        <v/>
      </c>
      <c r="C216" s="103" t="str">
        <f>IF($A216="","",VLOOKUP($A216,'Annex 2 EHV charges'!$A:$O,3,0))</f>
        <v/>
      </c>
      <c r="D216" s="102" t="str">
        <f>IF($A216="","",VLOOKUP($A216,'Annex 2 EHV charges'!$A:$O,7,0))</f>
        <v/>
      </c>
      <c r="E216" s="107" t="str">
        <f>IFERROR(IF(VLOOKUP($A216,'Annex 2 EHV charges'!$A:$P,9,FALSE)=0,"",VLOOKUP($A216,'Annex 2 EHV charges'!$A:$P,9,FALSE)),"")</f>
        <v/>
      </c>
      <c r="F216" s="108" t="str">
        <f>IFERROR(IF(VLOOKUP($A216,'Annex 2 EHV charges'!$A:$P,10,FALSE)=0,"",VLOOKUP($A216,'Annex 2 EHV charges'!$A:$P,10,FALSE)),"")</f>
        <v/>
      </c>
      <c r="G216" s="109" t="str">
        <f>IFERROR(IF(VLOOKUP($A216,'Annex 2 EHV charges'!$A:$P,11,FALSE)=0,"",VLOOKUP($A216,'Annex 2 EHV charges'!$A:$P,11,FALSE)),"")</f>
        <v/>
      </c>
      <c r="H216" s="109" t="str">
        <f>IFERROR(IF(VLOOKUP($A216,'Annex 2 EHV charges'!$A:$P,12,FALSE)=0,"",VLOOKUP($A216,'Annex 2 EHV charges'!$A:$P,12,FALSE)),"")</f>
        <v/>
      </c>
    </row>
    <row r="217" spans="1:8" x14ac:dyDescent="0.2">
      <c r="A217" s="102" t="str">
        <f t="array" ref="A217">IFERROR(INDEX('Annex 2 EHV charges'!$A$11:$A$260, MATCH(0, IF(ISBLANK('Annex 2 EHV charges'!$A$11:$A$260),1, COUNTIF(A$4:$A216, 'Annex 2 EHV charges'!$A$11:$A$260)), 0)),"")</f>
        <v/>
      </c>
      <c r="B217" s="102" t="str">
        <f>IF($A217="","",VLOOKUP($A217,'Annex 2 EHV charges'!$A:$O,2,0))</f>
        <v/>
      </c>
      <c r="C217" s="103" t="str">
        <f>IF($A217="","",VLOOKUP($A217,'Annex 2 EHV charges'!$A:$O,3,0))</f>
        <v/>
      </c>
      <c r="D217" s="102" t="str">
        <f>IF($A217="","",VLOOKUP($A217,'Annex 2 EHV charges'!$A:$O,7,0))</f>
        <v/>
      </c>
      <c r="E217" s="107" t="str">
        <f>IFERROR(IF(VLOOKUP($A217,'Annex 2 EHV charges'!$A:$P,9,FALSE)=0,"",VLOOKUP($A217,'Annex 2 EHV charges'!$A:$P,9,FALSE)),"")</f>
        <v/>
      </c>
      <c r="F217" s="108" t="str">
        <f>IFERROR(IF(VLOOKUP($A217,'Annex 2 EHV charges'!$A:$P,10,FALSE)=0,"",VLOOKUP($A217,'Annex 2 EHV charges'!$A:$P,10,FALSE)),"")</f>
        <v/>
      </c>
      <c r="G217" s="109" t="str">
        <f>IFERROR(IF(VLOOKUP($A217,'Annex 2 EHV charges'!$A:$P,11,FALSE)=0,"",VLOOKUP($A217,'Annex 2 EHV charges'!$A:$P,11,FALSE)),"")</f>
        <v/>
      </c>
      <c r="H217" s="109" t="str">
        <f>IFERROR(IF(VLOOKUP($A217,'Annex 2 EHV charges'!$A:$P,12,FALSE)=0,"",VLOOKUP($A217,'Annex 2 EHV charges'!$A:$P,12,FALSE)),"")</f>
        <v/>
      </c>
    </row>
    <row r="218" spans="1:8" x14ac:dyDescent="0.2">
      <c r="A218" s="102" t="str">
        <f t="array" ref="A218">IFERROR(INDEX('Annex 2 EHV charges'!$A$11:$A$260, MATCH(0, IF(ISBLANK('Annex 2 EHV charges'!$A$11:$A$260),1, COUNTIF(A$4:$A217, 'Annex 2 EHV charges'!$A$11:$A$260)), 0)),"")</f>
        <v/>
      </c>
      <c r="B218" s="102" t="str">
        <f>IF($A218="","",VLOOKUP($A218,'Annex 2 EHV charges'!$A:$O,2,0))</f>
        <v/>
      </c>
      <c r="C218" s="103" t="str">
        <f>IF($A218="","",VLOOKUP($A218,'Annex 2 EHV charges'!$A:$O,3,0))</f>
        <v/>
      </c>
      <c r="D218" s="102" t="str">
        <f>IF($A218="","",VLOOKUP($A218,'Annex 2 EHV charges'!$A:$O,7,0))</f>
        <v/>
      </c>
      <c r="E218" s="107" t="str">
        <f>IFERROR(IF(VLOOKUP($A218,'Annex 2 EHV charges'!$A:$P,9,FALSE)=0,"",VLOOKUP($A218,'Annex 2 EHV charges'!$A:$P,9,FALSE)),"")</f>
        <v/>
      </c>
      <c r="F218" s="108" t="str">
        <f>IFERROR(IF(VLOOKUP($A218,'Annex 2 EHV charges'!$A:$P,10,FALSE)=0,"",VLOOKUP($A218,'Annex 2 EHV charges'!$A:$P,10,FALSE)),"")</f>
        <v/>
      </c>
      <c r="G218" s="109" t="str">
        <f>IFERROR(IF(VLOOKUP($A218,'Annex 2 EHV charges'!$A:$P,11,FALSE)=0,"",VLOOKUP($A218,'Annex 2 EHV charges'!$A:$P,11,FALSE)),"")</f>
        <v/>
      </c>
      <c r="H218" s="109" t="str">
        <f>IFERROR(IF(VLOOKUP($A218,'Annex 2 EHV charges'!$A:$P,12,FALSE)=0,"",VLOOKUP($A218,'Annex 2 EHV charges'!$A:$P,12,FALSE)),"")</f>
        <v/>
      </c>
    </row>
    <row r="219" spans="1:8" x14ac:dyDescent="0.2">
      <c r="A219" s="102" t="str">
        <f t="array" ref="A219">IFERROR(INDEX('Annex 2 EHV charges'!$A$11:$A$260, MATCH(0, IF(ISBLANK('Annex 2 EHV charges'!$A$11:$A$260),1, COUNTIF(A$4:$A218, 'Annex 2 EHV charges'!$A$11:$A$260)), 0)),"")</f>
        <v/>
      </c>
      <c r="B219" s="102" t="str">
        <f>IF($A219="","",VLOOKUP($A219,'Annex 2 EHV charges'!$A:$O,2,0))</f>
        <v/>
      </c>
      <c r="C219" s="103" t="str">
        <f>IF($A219="","",VLOOKUP($A219,'Annex 2 EHV charges'!$A:$O,3,0))</f>
        <v/>
      </c>
      <c r="D219" s="102" t="str">
        <f>IF($A219="","",VLOOKUP($A219,'Annex 2 EHV charges'!$A:$O,7,0))</f>
        <v/>
      </c>
      <c r="E219" s="107" t="str">
        <f>IFERROR(IF(VLOOKUP($A219,'Annex 2 EHV charges'!$A:$P,9,FALSE)=0,"",VLOOKUP($A219,'Annex 2 EHV charges'!$A:$P,9,FALSE)),"")</f>
        <v/>
      </c>
      <c r="F219" s="108" t="str">
        <f>IFERROR(IF(VLOOKUP($A219,'Annex 2 EHV charges'!$A:$P,10,FALSE)=0,"",VLOOKUP($A219,'Annex 2 EHV charges'!$A:$P,10,FALSE)),"")</f>
        <v/>
      </c>
      <c r="G219" s="109" t="str">
        <f>IFERROR(IF(VLOOKUP($A219,'Annex 2 EHV charges'!$A:$P,11,FALSE)=0,"",VLOOKUP($A219,'Annex 2 EHV charges'!$A:$P,11,FALSE)),"")</f>
        <v/>
      </c>
      <c r="H219" s="109" t="str">
        <f>IFERROR(IF(VLOOKUP($A219,'Annex 2 EHV charges'!$A:$P,12,FALSE)=0,"",VLOOKUP($A219,'Annex 2 EHV charges'!$A:$P,12,FALSE)),"")</f>
        <v/>
      </c>
    </row>
    <row r="220" spans="1:8" x14ac:dyDescent="0.2">
      <c r="A220" s="102" t="str">
        <f t="array" ref="A220">IFERROR(INDEX('Annex 2 EHV charges'!$A$11:$A$260, MATCH(0, IF(ISBLANK('Annex 2 EHV charges'!$A$11:$A$260),1, COUNTIF(A$4:$A219, 'Annex 2 EHV charges'!$A$11:$A$260)), 0)),"")</f>
        <v/>
      </c>
      <c r="B220" s="102" t="str">
        <f>IF($A220="","",VLOOKUP($A220,'Annex 2 EHV charges'!$A:$O,2,0))</f>
        <v/>
      </c>
      <c r="C220" s="103" t="str">
        <f>IF($A220="","",VLOOKUP($A220,'Annex 2 EHV charges'!$A:$O,3,0))</f>
        <v/>
      </c>
      <c r="D220" s="102" t="str">
        <f>IF($A220="","",VLOOKUP($A220,'Annex 2 EHV charges'!$A:$O,7,0))</f>
        <v/>
      </c>
      <c r="E220" s="107" t="str">
        <f>IFERROR(IF(VLOOKUP($A220,'Annex 2 EHV charges'!$A:$P,9,FALSE)=0,"",VLOOKUP($A220,'Annex 2 EHV charges'!$A:$P,9,FALSE)),"")</f>
        <v/>
      </c>
      <c r="F220" s="108" t="str">
        <f>IFERROR(IF(VLOOKUP($A220,'Annex 2 EHV charges'!$A:$P,10,FALSE)=0,"",VLOOKUP($A220,'Annex 2 EHV charges'!$A:$P,10,FALSE)),"")</f>
        <v/>
      </c>
      <c r="G220" s="109" t="str">
        <f>IFERROR(IF(VLOOKUP($A220,'Annex 2 EHV charges'!$A:$P,11,FALSE)=0,"",VLOOKUP($A220,'Annex 2 EHV charges'!$A:$P,11,FALSE)),"")</f>
        <v/>
      </c>
      <c r="H220" s="109" t="str">
        <f>IFERROR(IF(VLOOKUP($A220,'Annex 2 EHV charges'!$A:$P,12,FALSE)=0,"",VLOOKUP($A220,'Annex 2 EHV charges'!$A:$P,12,FALSE)),"")</f>
        <v/>
      </c>
    </row>
    <row r="221" spans="1:8" x14ac:dyDescent="0.2">
      <c r="A221" s="102" t="str">
        <f t="array" ref="A221">IFERROR(INDEX('Annex 2 EHV charges'!$A$11:$A$260, MATCH(0, IF(ISBLANK('Annex 2 EHV charges'!$A$11:$A$260),1, COUNTIF(A$4:$A220, 'Annex 2 EHV charges'!$A$11:$A$260)), 0)),"")</f>
        <v/>
      </c>
      <c r="B221" s="102" t="str">
        <f>IF($A221="","",VLOOKUP($A221,'Annex 2 EHV charges'!$A:$O,2,0))</f>
        <v/>
      </c>
      <c r="C221" s="103" t="str">
        <f>IF($A221="","",VLOOKUP($A221,'Annex 2 EHV charges'!$A:$O,3,0))</f>
        <v/>
      </c>
      <c r="D221" s="102" t="str">
        <f>IF($A221="","",VLOOKUP($A221,'Annex 2 EHV charges'!$A:$O,7,0))</f>
        <v/>
      </c>
      <c r="E221" s="107" t="str">
        <f>IFERROR(IF(VLOOKUP($A221,'Annex 2 EHV charges'!$A:$P,9,FALSE)=0,"",VLOOKUP($A221,'Annex 2 EHV charges'!$A:$P,9,FALSE)),"")</f>
        <v/>
      </c>
      <c r="F221" s="108" t="str">
        <f>IFERROR(IF(VLOOKUP($A221,'Annex 2 EHV charges'!$A:$P,10,FALSE)=0,"",VLOOKUP($A221,'Annex 2 EHV charges'!$A:$P,10,FALSE)),"")</f>
        <v/>
      </c>
      <c r="G221" s="109" t="str">
        <f>IFERROR(IF(VLOOKUP($A221,'Annex 2 EHV charges'!$A:$P,11,FALSE)=0,"",VLOOKUP($A221,'Annex 2 EHV charges'!$A:$P,11,FALSE)),"")</f>
        <v/>
      </c>
      <c r="H221" s="109" t="str">
        <f>IFERROR(IF(VLOOKUP($A221,'Annex 2 EHV charges'!$A:$P,12,FALSE)=0,"",VLOOKUP($A221,'Annex 2 EHV charges'!$A:$P,12,FALSE)),"")</f>
        <v/>
      </c>
    </row>
    <row r="222" spans="1:8" x14ac:dyDescent="0.2">
      <c r="A222" s="102" t="str">
        <f t="array" ref="A222">IFERROR(INDEX('Annex 2 EHV charges'!$A$11:$A$260, MATCH(0, IF(ISBLANK('Annex 2 EHV charges'!$A$11:$A$260),1, COUNTIF(A$4:$A221, 'Annex 2 EHV charges'!$A$11:$A$260)), 0)),"")</f>
        <v/>
      </c>
      <c r="B222" s="102" t="str">
        <f>IF($A222="","",VLOOKUP($A222,'Annex 2 EHV charges'!$A:$O,2,0))</f>
        <v/>
      </c>
      <c r="C222" s="103" t="str">
        <f>IF($A222="","",VLOOKUP($A222,'Annex 2 EHV charges'!$A:$O,3,0))</f>
        <v/>
      </c>
      <c r="D222" s="102" t="str">
        <f>IF($A222="","",VLOOKUP($A222,'Annex 2 EHV charges'!$A:$O,7,0))</f>
        <v/>
      </c>
      <c r="E222" s="107" t="str">
        <f>IFERROR(IF(VLOOKUP($A222,'Annex 2 EHV charges'!$A:$P,9,FALSE)=0,"",VLOOKUP($A222,'Annex 2 EHV charges'!$A:$P,9,FALSE)),"")</f>
        <v/>
      </c>
      <c r="F222" s="108" t="str">
        <f>IFERROR(IF(VLOOKUP($A222,'Annex 2 EHV charges'!$A:$P,10,FALSE)=0,"",VLOOKUP($A222,'Annex 2 EHV charges'!$A:$P,10,FALSE)),"")</f>
        <v/>
      </c>
      <c r="G222" s="109" t="str">
        <f>IFERROR(IF(VLOOKUP($A222,'Annex 2 EHV charges'!$A:$P,11,FALSE)=0,"",VLOOKUP($A222,'Annex 2 EHV charges'!$A:$P,11,FALSE)),"")</f>
        <v/>
      </c>
      <c r="H222" s="109" t="str">
        <f>IFERROR(IF(VLOOKUP($A222,'Annex 2 EHV charges'!$A:$P,12,FALSE)=0,"",VLOOKUP($A222,'Annex 2 EHV charges'!$A:$P,12,FALSE)),"")</f>
        <v/>
      </c>
    </row>
    <row r="223" spans="1:8" x14ac:dyDescent="0.2">
      <c r="A223" s="102" t="str">
        <f t="array" ref="A223">IFERROR(INDEX('Annex 2 EHV charges'!$A$11:$A$260, MATCH(0, IF(ISBLANK('Annex 2 EHV charges'!$A$11:$A$260),1, COUNTIF(A$4:$A222, 'Annex 2 EHV charges'!$A$11:$A$260)), 0)),"")</f>
        <v/>
      </c>
      <c r="B223" s="102" t="str">
        <f>IF($A223="","",VLOOKUP($A223,'Annex 2 EHV charges'!$A:$O,2,0))</f>
        <v/>
      </c>
      <c r="C223" s="103" t="str">
        <f>IF($A223="","",VLOOKUP($A223,'Annex 2 EHV charges'!$A:$O,3,0))</f>
        <v/>
      </c>
      <c r="D223" s="102" t="str">
        <f>IF($A223="","",VLOOKUP($A223,'Annex 2 EHV charges'!$A:$O,7,0))</f>
        <v/>
      </c>
      <c r="E223" s="107" t="str">
        <f>IFERROR(IF(VLOOKUP($A223,'Annex 2 EHV charges'!$A:$P,9,FALSE)=0,"",VLOOKUP($A223,'Annex 2 EHV charges'!$A:$P,9,FALSE)),"")</f>
        <v/>
      </c>
      <c r="F223" s="108" t="str">
        <f>IFERROR(IF(VLOOKUP($A223,'Annex 2 EHV charges'!$A:$P,10,FALSE)=0,"",VLOOKUP($A223,'Annex 2 EHV charges'!$A:$P,10,FALSE)),"")</f>
        <v/>
      </c>
      <c r="G223" s="109" t="str">
        <f>IFERROR(IF(VLOOKUP($A223,'Annex 2 EHV charges'!$A:$P,11,FALSE)=0,"",VLOOKUP($A223,'Annex 2 EHV charges'!$A:$P,11,FALSE)),"")</f>
        <v/>
      </c>
      <c r="H223" s="109" t="str">
        <f>IFERROR(IF(VLOOKUP($A223,'Annex 2 EHV charges'!$A:$P,12,FALSE)=0,"",VLOOKUP($A223,'Annex 2 EHV charges'!$A:$P,12,FALSE)),"")</f>
        <v/>
      </c>
    </row>
    <row r="224" spans="1:8" x14ac:dyDescent="0.2">
      <c r="A224" s="102" t="str">
        <f t="array" ref="A224">IFERROR(INDEX('Annex 2 EHV charges'!$A$11:$A$260, MATCH(0, IF(ISBLANK('Annex 2 EHV charges'!$A$11:$A$260),1, COUNTIF(A$4:$A223, 'Annex 2 EHV charges'!$A$11:$A$260)), 0)),"")</f>
        <v/>
      </c>
      <c r="B224" s="102" t="str">
        <f>IF($A224="","",VLOOKUP($A224,'Annex 2 EHV charges'!$A:$O,2,0))</f>
        <v/>
      </c>
      <c r="C224" s="103" t="str">
        <f>IF($A224="","",VLOOKUP($A224,'Annex 2 EHV charges'!$A:$O,3,0))</f>
        <v/>
      </c>
      <c r="D224" s="102" t="str">
        <f>IF($A224="","",VLOOKUP($A224,'Annex 2 EHV charges'!$A:$O,7,0))</f>
        <v/>
      </c>
      <c r="E224" s="107" t="str">
        <f>IFERROR(IF(VLOOKUP($A224,'Annex 2 EHV charges'!$A:$P,9,FALSE)=0,"",VLOOKUP($A224,'Annex 2 EHV charges'!$A:$P,9,FALSE)),"")</f>
        <v/>
      </c>
      <c r="F224" s="108" t="str">
        <f>IFERROR(IF(VLOOKUP($A224,'Annex 2 EHV charges'!$A:$P,10,FALSE)=0,"",VLOOKUP($A224,'Annex 2 EHV charges'!$A:$P,10,FALSE)),"")</f>
        <v/>
      </c>
      <c r="G224" s="109" t="str">
        <f>IFERROR(IF(VLOOKUP($A224,'Annex 2 EHV charges'!$A:$P,11,FALSE)=0,"",VLOOKUP($A224,'Annex 2 EHV charges'!$A:$P,11,FALSE)),"")</f>
        <v/>
      </c>
      <c r="H224" s="109" t="str">
        <f>IFERROR(IF(VLOOKUP($A224,'Annex 2 EHV charges'!$A:$P,12,FALSE)=0,"",VLOOKUP($A224,'Annex 2 EHV charges'!$A:$P,12,FALSE)),"")</f>
        <v/>
      </c>
    </row>
    <row r="225" spans="1:8" x14ac:dyDescent="0.2">
      <c r="A225" s="102" t="str">
        <f t="array" ref="A225">IFERROR(INDEX('Annex 2 EHV charges'!$A$11:$A$260, MATCH(0, IF(ISBLANK('Annex 2 EHV charges'!$A$11:$A$260),1, COUNTIF(A$4:$A224, 'Annex 2 EHV charges'!$A$11:$A$260)), 0)),"")</f>
        <v/>
      </c>
      <c r="B225" s="102" t="str">
        <f>IF($A225="","",VLOOKUP($A225,'Annex 2 EHV charges'!$A:$O,2,0))</f>
        <v/>
      </c>
      <c r="C225" s="103" t="str">
        <f>IF($A225="","",VLOOKUP($A225,'Annex 2 EHV charges'!$A:$O,3,0))</f>
        <v/>
      </c>
      <c r="D225" s="102" t="str">
        <f>IF($A225="","",VLOOKUP($A225,'Annex 2 EHV charges'!$A:$O,7,0))</f>
        <v/>
      </c>
      <c r="E225" s="107" t="str">
        <f>IFERROR(IF(VLOOKUP($A225,'Annex 2 EHV charges'!$A:$P,9,FALSE)=0,"",VLOOKUP($A225,'Annex 2 EHV charges'!$A:$P,9,FALSE)),"")</f>
        <v/>
      </c>
      <c r="F225" s="108" t="str">
        <f>IFERROR(IF(VLOOKUP($A225,'Annex 2 EHV charges'!$A:$P,10,FALSE)=0,"",VLOOKUP($A225,'Annex 2 EHV charges'!$A:$P,10,FALSE)),"")</f>
        <v/>
      </c>
      <c r="G225" s="109" t="str">
        <f>IFERROR(IF(VLOOKUP($A225,'Annex 2 EHV charges'!$A:$P,11,FALSE)=0,"",VLOOKUP($A225,'Annex 2 EHV charges'!$A:$P,11,FALSE)),"")</f>
        <v/>
      </c>
      <c r="H225" s="109" t="str">
        <f>IFERROR(IF(VLOOKUP($A225,'Annex 2 EHV charges'!$A:$P,12,FALSE)=0,"",VLOOKUP($A225,'Annex 2 EHV charges'!$A:$P,12,FALSE)),"")</f>
        <v/>
      </c>
    </row>
    <row r="226" spans="1:8" x14ac:dyDescent="0.2">
      <c r="A226" s="102" t="str">
        <f t="array" ref="A226">IFERROR(INDEX('Annex 2 EHV charges'!$A$11:$A$260, MATCH(0, IF(ISBLANK('Annex 2 EHV charges'!$A$11:$A$260),1, COUNTIF(A$4:$A225, 'Annex 2 EHV charges'!$A$11:$A$260)), 0)),"")</f>
        <v/>
      </c>
      <c r="B226" s="102" t="str">
        <f>IF($A226="","",VLOOKUP($A226,'Annex 2 EHV charges'!$A:$O,2,0))</f>
        <v/>
      </c>
      <c r="C226" s="103" t="str">
        <f>IF($A226="","",VLOOKUP($A226,'Annex 2 EHV charges'!$A:$O,3,0))</f>
        <v/>
      </c>
      <c r="D226" s="102" t="str">
        <f>IF($A226="","",VLOOKUP($A226,'Annex 2 EHV charges'!$A:$O,7,0))</f>
        <v/>
      </c>
      <c r="E226" s="107" t="str">
        <f>IFERROR(IF(VLOOKUP($A226,'Annex 2 EHV charges'!$A:$P,9,FALSE)=0,"",VLOOKUP($A226,'Annex 2 EHV charges'!$A:$P,9,FALSE)),"")</f>
        <v/>
      </c>
      <c r="F226" s="108" t="str">
        <f>IFERROR(IF(VLOOKUP($A226,'Annex 2 EHV charges'!$A:$P,10,FALSE)=0,"",VLOOKUP($A226,'Annex 2 EHV charges'!$A:$P,10,FALSE)),"")</f>
        <v/>
      </c>
      <c r="G226" s="109" t="str">
        <f>IFERROR(IF(VLOOKUP($A226,'Annex 2 EHV charges'!$A:$P,11,FALSE)=0,"",VLOOKUP($A226,'Annex 2 EHV charges'!$A:$P,11,FALSE)),"")</f>
        <v/>
      </c>
      <c r="H226" s="109" t="str">
        <f>IFERROR(IF(VLOOKUP($A226,'Annex 2 EHV charges'!$A:$P,12,FALSE)=0,"",VLOOKUP($A226,'Annex 2 EHV charges'!$A:$P,12,FALSE)),"")</f>
        <v/>
      </c>
    </row>
    <row r="227" spans="1:8" x14ac:dyDescent="0.2">
      <c r="A227" s="102" t="str">
        <f t="array" ref="A227">IFERROR(INDEX('Annex 2 EHV charges'!$A$11:$A$260, MATCH(0, IF(ISBLANK('Annex 2 EHV charges'!$A$11:$A$260),1, COUNTIF(A$4:$A226, 'Annex 2 EHV charges'!$A$11:$A$260)), 0)),"")</f>
        <v/>
      </c>
      <c r="B227" s="102" t="str">
        <f>IF($A227="","",VLOOKUP($A227,'Annex 2 EHV charges'!$A:$O,2,0))</f>
        <v/>
      </c>
      <c r="C227" s="103" t="str">
        <f>IF($A227="","",VLOOKUP($A227,'Annex 2 EHV charges'!$A:$O,3,0))</f>
        <v/>
      </c>
      <c r="D227" s="102" t="str">
        <f>IF($A227="","",VLOOKUP($A227,'Annex 2 EHV charges'!$A:$O,7,0))</f>
        <v/>
      </c>
      <c r="E227" s="107" t="str">
        <f>IFERROR(IF(VLOOKUP($A227,'Annex 2 EHV charges'!$A:$P,9,FALSE)=0,"",VLOOKUP($A227,'Annex 2 EHV charges'!$A:$P,9,FALSE)),"")</f>
        <v/>
      </c>
      <c r="F227" s="108" t="str">
        <f>IFERROR(IF(VLOOKUP($A227,'Annex 2 EHV charges'!$A:$P,10,FALSE)=0,"",VLOOKUP($A227,'Annex 2 EHV charges'!$A:$P,10,FALSE)),"")</f>
        <v/>
      </c>
      <c r="G227" s="109" t="str">
        <f>IFERROR(IF(VLOOKUP($A227,'Annex 2 EHV charges'!$A:$P,11,FALSE)=0,"",VLOOKUP($A227,'Annex 2 EHV charges'!$A:$P,11,FALSE)),"")</f>
        <v/>
      </c>
      <c r="H227" s="109" t="str">
        <f>IFERROR(IF(VLOOKUP($A227,'Annex 2 EHV charges'!$A:$P,12,FALSE)=0,"",VLOOKUP($A227,'Annex 2 EHV charges'!$A:$P,12,FALSE)),"")</f>
        <v/>
      </c>
    </row>
    <row r="228" spans="1:8" x14ac:dyDescent="0.2">
      <c r="A228" s="102" t="str">
        <f t="array" ref="A228">IFERROR(INDEX('Annex 2 EHV charges'!$A$11:$A$260, MATCH(0, IF(ISBLANK('Annex 2 EHV charges'!$A$11:$A$260),1, COUNTIF(A$4:$A227, 'Annex 2 EHV charges'!$A$11:$A$260)), 0)),"")</f>
        <v/>
      </c>
      <c r="B228" s="102" t="str">
        <f>IF($A228="","",VLOOKUP($A228,'Annex 2 EHV charges'!$A:$O,2,0))</f>
        <v/>
      </c>
      <c r="C228" s="103" t="str">
        <f>IF($A228="","",VLOOKUP($A228,'Annex 2 EHV charges'!$A:$O,3,0))</f>
        <v/>
      </c>
      <c r="D228" s="102" t="str">
        <f>IF($A228="","",VLOOKUP($A228,'Annex 2 EHV charges'!$A:$O,7,0))</f>
        <v/>
      </c>
      <c r="E228" s="107" t="str">
        <f>IFERROR(IF(VLOOKUP($A228,'Annex 2 EHV charges'!$A:$P,9,FALSE)=0,"",VLOOKUP($A228,'Annex 2 EHV charges'!$A:$P,9,FALSE)),"")</f>
        <v/>
      </c>
      <c r="F228" s="108" t="str">
        <f>IFERROR(IF(VLOOKUP($A228,'Annex 2 EHV charges'!$A:$P,10,FALSE)=0,"",VLOOKUP($A228,'Annex 2 EHV charges'!$A:$P,10,FALSE)),"")</f>
        <v/>
      </c>
      <c r="G228" s="109" t="str">
        <f>IFERROR(IF(VLOOKUP($A228,'Annex 2 EHV charges'!$A:$P,11,FALSE)=0,"",VLOOKUP($A228,'Annex 2 EHV charges'!$A:$P,11,FALSE)),"")</f>
        <v/>
      </c>
      <c r="H228" s="109" t="str">
        <f>IFERROR(IF(VLOOKUP($A228,'Annex 2 EHV charges'!$A:$P,12,FALSE)=0,"",VLOOKUP($A228,'Annex 2 EHV charges'!$A:$P,12,FALSE)),"")</f>
        <v/>
      </c>
    </row>
    <row r="229" spans="1:8" x14ac:dyDescent="0.2">
      <c r="A229" s="102" t="str">
        <f t="array" ref="A229">IFERROR(INDEX('Annex 2 EHV charges'!$A$11:$A$260, MATCH(0, IF(ISBLANK('Annex 2 EHV charges'!$A$11:$A$260),1, COUNTIF(A$4:$A228, 'Annex 2 EHV charges'!$A$11:$A$260)), 0)),"")</f>
        <v/>
      </c>
      <c r="B229" s="102" t="str">
        <f>IF($A229="","",VLOOKUP($A229,'Annex 2 EHV charges'!$A:$O,2,0))</f>
        <v/>
      </c>
      <c r="C229" s="103" t="str">
        <f>IF($A229="","",VLOOKUP($A229,'Annex 2 EHV charges'!$A:$O,3,0))</f>
        <v/>
      </c>
      <c r="D229" s="102" t="str">
        <f>IF($A229="","",VLOOKUP($A229,'Annex 2 EHV charges'!$A:$O,7,0))</f>
        <v/>
      </c>
      <c r="E229" s="107" t="str">
        <f>IFERROR(IF(VLOOKUP($A229,'Annex 2 EHV charges'!$A:$P,9,FALSE)=0,"",VLOOKUP($A229,'Annex 2 EHV charges'!$A:$P,9,FALSE)),"")</f>
        <v/>
      </c>
      <c r="F229" s="108" t="str">
        <f>IFERROR(IF(VLOOKUP($A229,'Annex 2 EHV charges'!$A:$P,10,FALSE)=0,"",VLOOKUP($A229,'Annex 2 EHV charges'!$A:$P,10,FALSE)),"")</f>
        <v/>
      </c>
      <c r="G229" s="109" t="str">
        <f>IFERROR(IF(VLOOKUP($A229,'Annex 2 EHV charges'!$A:$P,11,FALSE)=0,"",VLOOKUP($A229,'Annex 2 EHV charges'!$A:$P,11,FALSE)),"")</f>
        <v/>
      </c>
      <c r="H229" s="109" t="str">
        <f>IFERROR(IF(VLOOKUP($A229,'Annex 2 EHV charges'!$A:$P,12,FALSE)=0,"",VLOOKUP($A229,'Annex 2 EHV charges'!$A:$P,12,FALSE)),"")</f>
        <v/>
      </c>
    </row>
    <row r="230" spans="1:8" x14ac:dyDescent="0.2">
      <c r="A230" s="102" t="str">
        <f t="array" ref="A230">IFERROR(INDEX('Annex 2 EHV charges'!$A$11:$A$260, MATCH(0, IF(ISBLANK('Annex 2 EHV charges'!$A$11:$A$260),1, COUNTIF(A$4:$A229, 'Annex 2 EHV charges'!$A$11:$A$260)), 0)),"")</f>
        <v/>
      </c>
      <c r="B230" s="102" t="str">
        <f>IF($A230="","",VLOOKUP($A230,'Annex 2 EHV charges'!$A:$O,2,0))</f>
        <v/>
      </c>
      <c r="C230" s="103" t="str">
        <f>IF($A230="","",VLOOKUP($A230,'Annex 2 EHV charges'!$A:$O,3,0))</f>
        <v/>
      </c>
      <c r="D230" s="102" t="str">
        <f>IF($A230="","",VLOOKUP($A230,'Annex 2 EHV charges'!$A:$O,7,0))</f>
        <v/>
      </c>
      <c r="E230" s="107" t="str">
        <f>IFERROR(IF(VLOOKUP($A230,'Annex 2 EHV charges'!$A:$P,9,FALSE)=0,"",VLOOKUP($A230,'Annex 2 EHV charges'!$A:$P,9,FALSE)),"")</f>
        <v/>
      </c>
      <c r="F230" s="108" t="str">
        <f>IFERROR(IF(VLOOKUP($A230,'Annex 2 EHV charges'!$A:$P,10,FALSE)=0,"",VLOOKUP($A230,'Annex 2 EHV charges'!$A:$P,10,FALSE)),"")</f>
        <v/>
      </c>
      <c r="G230" s="109" t="str">
        <f>IFERROR(IF(VLOOKUP($A230,'Annex 2 EHV charges'!$A:$P,11,FALSE)=0,"",VLOOKUP($A230,'Annex 2 EHV charges'!$A:$P,11,FALSE)),"")</f>
        <v/>
      </c>
      <c r="H230" s="109" t="str">
        <f>IFERROR(IF(VLOOKUP($A230,'Annex 2 EHV charges'!$A:$P,12,FALSE)=0,"",VLOOKUP($A230,'Annex 2 EHV charges'!$A:$P,12,FALSE)),"")</f>
        <v/>
      </c>
    </row>
    <row r="231" spans="1:8" x14ac:dyDescent="0.2">
      <c r="A231" s="102" t="str">
        <f t="array" ref="A231">IFERROR(INDEX('Annex 2 EHV charges'!$A$11:$A$260, MATCH(0, IF(ISBLANK('Annex 2 EHV charges'!$A$11:$A$260),1, COUNTIF(A$4:$A230, 'Annex 2 EHV charges'!$A$11:$A$260)), 0)),"")</f>
        <v/>
      </c>
      <c r="B231" s="102" t="str">
        <f>IF($A231="","",VLOOKUP($A231,'Annex 2 EHV charges'!$A:$O,2,0))</f>
        <v/>
      </c>
      <c r="C231" s="103" t="str">
        <f>IF($A231="","",VLOOKUP($A231,'Annex 2 EHV charges'!$A:$O,3,0))</f>
        <v/>
      </c>
      <c r="D231" s="102" t="str">
        <f>IF($A231="","",VLOOKUP($A231,'Annex 2 EHV charges'!$A:$O,7,0))</f>
        <v/>
      </c>
      <c r="E231" s="107" t="str">
        <f>IFERROR(IF(VLOOKUP($A231,'Annex 2 EHV charges'!$A:$P,9,FALSE)=0,"",VLOOKUP($A231,'Annex 2 EHV charges'!$A:$P,9,FALSE)),"")</f>
        <v/>
      </c>
      <c r="F231" s="108" t="str">
        <f>IFERROR(IF(VLOOKUP($A231,'Annex 2 EHV charges'!$A:$P,10,FALSE)=0,"",VLOOKUP($A231,'Annex 2 EHV charges'!$A:$P,10,FALSE)),"")</f>
        <v/>
      </c>
      <c r="G231" s="109" t="str">
        <f>IFERROR(IF(VLOOKUP($A231,'Annex 2 EHV charges'!$A:$P,11,FALSE)=0,"",VLOOKUP($A231,'Annex 2 EHV charges'!$A:$P,11,FALSE)),"")</f>
        <v/>
      </c>
      <c r="H231" s="109" t="str">
        <f>IFERROR(IF(VLOOKUP($A231,'Annex 2 EHV charges'!$A:$P,12,FALSE)=0,"",VLOOKUP($A231,'Annex 2 EHV charges'!$A:$P,12,FALSE)),"")</f>
        <v/>
      </c>
    </row>
    <row r="232" spans="1:8" x14ac:dyDescent="0.2">
      <c r="A232" s="102" t="str">
        <f t="array" ref="A232">IFERROR(INDEX('Annex 2 EHV charges'!$A$11:$A$260, MATCH(0, IF(ISBLANK('Annex 2 EHV charges'!$A$11:$A$260),1, COUNTIF(A$4:$A231, 'Annex 2 EHV charges'!$A$11:$A$260)), 0)),"")</f>
        <v/>
      </c>
      <c r="B232" s="102" t="str">
        <f>IF($A232="","",VLOOKUP($A232,'Annex 2 EHV charges'!$A:$O,2,0))</f>
        <v/>
      </c>
      <c r="C232" s="103" t="str">
        <f>IF($A232="","",VLOOKUP($A232,'Annex 2 EHV charges'!$A:$O,3,0))</f>
        <v/>
      </c>
      <c r="D232" s="102" t="str">
        <f>IF($A232="","",VLOOKUP($A232,'Annex 2 EHV charges'!$A:$O,7,0))</f>
        <v/>
      </c>
      <c r="E232" s="107" t="str">
        <f>IFERROR(IF(VLOOKUP($A232,'Annex 2 EHV charges'!$A:$P,9,FALSE)=0,"",VLOOKUP($A232,'Annex 2 EHV charges'!$A:$P,9,FALSE)),"")</f>
        <v/>
      </c>
      <c r="F232" s="108" t="str">
        <f>IFERROR(IF(VLOOKUP($A232,'Annex 2 EHV charges'!$A:$P,10,FALSE)=0,"",VLOOKUP($A232,'Annex 2 EHV charges'!$A:$P,10,FALSE)),"")</f>
        <v/>
      </c>
      <c r="G232" s="109" t="str">
        <f>IFERROR(IF(VLOOKUP($A232,'Annex 2 EHV charges'!$A:$P,11,FALSE)=0,"",VLOOKUP($A232,'Annex 2 EHV charges'!$A:$P,11,FALSE)),"")</f>
        <v/>
      </c>
      <c r="H232" s="109" t="str">
        <f>IFERROR(IF(VLOOKUP($A232,'Annex 2 EHV charges'!$A:$P,12,FALSE)=0,"",VLOOKUP($A232,'Annex 2 EHV charges'!$A:$P,12,FALSE)),"")</f>
        <v/>
      </c>
    </row>
    <row r="233" spans="1:8" x14ac:dyDescent="0.2">
      <c r="A233" s="102" t="str">
        <f t="array" ref="A233">IFERROR(INDEX('Annex 2 EHV charges'!$A$11:$A$260, MATCH(0, IF(ISBLANK('Annex 2 EHV charges'!$A$11:$A$260),1, COUNTIF(A$4:$A232, 'Annex 2 EHV charges'!$A$11:$A$260)), 0)),"")</f>
        <v/>
      </c>
      <c r="B233" s="102" t="str">
        <f>IF($A233="","",VLOOKUP($A233,'Annex 2 EHV charges'!$A:$O,2,0))</f>
        <v/>
      </c>
      <c r="C233" s="103" t="str">
        <f>IF($A233="","",VLOOKUP($A233,'Annex 2 EHV charges'!$A:$O,3,0))</f>
        <v/>
      </c>
      <c r="D233" s="102" t="str">
        <f>IF($A233="","",VLOOKUP($A233,'Annex 2 EHV charges'!$A:$O,7,0))</f>
        <v/>
      </c>
      <c r="E233" s="107" t="str">
        <f>IFERROR(IF(VLOOKUP($A233,'Annex 2 EHV charges'!$A:$P,9,FALSE)=0,"",VLOOKUP($A233,'Annex 2 EHV charges'!$A:$P,9,FALSE)),"")</f>
        <v/>
      </c>
      <c r="F233" s="108" t="str">
        <f>IFERROR(IF(VLOOKUP($A233,'Annex 2 EHV charges'!$A:$P,10,FALSE)=0,"",VLOOKUP($A233,'Annex 2 EHV charges'!$A:$P,10,FALSE)),"")</f>
        <v/>
      </c>
      <c r="G233" s="109" t="str">
        <f>IFERROR(IF(VLOOKUP($A233,'Annex 2 EHV charges'!$A:$P,11,FALSE)=0,"",VLOOKUP($A233,'Annex 2 EHV charges'!$A:$P,11,FALSE)),"")</f>
        <v/>
      </c>
      <c r="H233" s="109" t="str">
        <f>IFERROR(IF(VLOOKUP($A233,'Annex 2 EHV charges'!$A:$P,12,FALSE)=0,"",VLOOKUP($A233,'Annex 2 EHV charges'!$A:$P,12,FALSE)),"")</f>
        <v/>
      </c>
    </row>
    <row r="234" spans="1:8" x14ac:dyDescent="0.2">
      <c r="A234" s="102" t="str">
        <f t="array" ref="A234">IFERROR(INDEX('Annex 2 EHV charges'!$A$11:$A$260, MATCH(0, IF(ISBLANK('Annex 2 EHV charges'!$A$11:$A$260),1, COUNTIF(A$4:$A233, 'Annex 2 EHV charges'!$A$11:$A$260)), 0)),"")</f>
        <v/>
      </c>
      <c r="B234" s="102" t="str">
        <f>IF($A234="","",VLOOKUP($A234,'Annex 2 EHV charges'!$A:$O,2,0))</f>
        <v/>
      </c>
      <c r="C234" s="103" t="str">
        <f>IF($A234="","",VLOOKUP($A234,'Annex 2 EHV charges'!$A:$O,3,0))</f>
        <v/>
      </c>
      <c r="D234" s="102" t="str">
        <f>IF($A234="","",VLOOKUP($A234,'Annex 2 EHV charges'!$A:$O,7,0))</f>
        <v/>
      </c>
      <c r="E234" s="107" t="str">
        <f>IFERROR(IF(VLOOKUP($A234,'Annex 2 EHV charges'!$A:$P,9,FALSE)=0,"",VLOOKUP($A234,'Annex 2 EHV charges'!$A:$P,9,FALSE)),"")</f>
        <v/>
      </c>
      <c r="F234" s="108" t="str">
        <f>IFERROR(IF(VLOOKUP($A234,'Annex 2 EHV charges'!$A:$P,10,FALSE)=0,"",VLOOKUP($A234,'Annex 2 EHV charges'!$A:$P,10,FALSE)),"")</f>
        <v/>
      </c>
      <c r="G234" s="109" t="str">
        <f>IFERROR(IF(VLOOKUP($A234,'Annex 2 EHV charges'!$A:$P,11,FALSE)=0,"",VLOOKUP($A234,'Annex 2 EHV charges'!$A:$P,11,FALSE)),"")</f>
        <v/>
      </c>
      <c r="H234" s="109" t="str">
        <f>IFERROR(IF(VLOOKUP($A234,'Annex 2 EHV charges'!$A:$P,12,FALSE)=0,"",VLOOKUP($A234,'Annex 2 EHV charges'!$A:$P,12,FALSE)),"")</f>
        <v/>
      </c>
    </row>
    <row r="235" spans="1:8" x14ac:dyDescent="0.2">
      <c r="A235" s="102" t="str">
        <f t="array" ref="A235">IFERROR(INDEX('Annex 2 EHV charges'!$A$11:$A$260, MATCH(0, IF(ISBLANK('Annex 2 EHV charges'!$A$11:$A$260),1, COUNTIF(A$4:$A234, 'Annex 2 EHV charges'!$A$11:$A$260)), 0)),"")</f>
        <v/>
      </c>
      <c r="B235" s="102" t="str">
        <f>IF($A235="","",VLOOKUP($A235,'Annex 2 EHV charges'!$A:$O,2,0))</f>
        <v/>
      </c>
      <c r="C235" s="103" t="str">
        <f>IF($A235="","",VLOOKUP($A235,'Annex 2 EHV charges'!$A:$O,3,0))</f>
        <v/>
      </c>
      <c r="D235" s="102" t="str">
        <f>IF($A235="","",VLOOKUP($A235,'Annex 2 EHV charges'!$A:$O,7,0))</f>
        <v/>
      </c>
      <c r="E235" s="107" t="str">
        <f>IFERROR(IF(VLOOKUP($A235,'Annex 2 EHV charges'!$A:$P,9,FALSE)=0,"",VLOOKUP($A235,'Annex 2 EHV charges'!$A:$P,9,FALSE)),"")</f>
        <v/>
      </c>
      <c r="F235" s="108" t="str">
        <f>IFERROR(IF(VLOOKUP($A235,'Annex 2 EHV charges'!$A:$P,10,FALSE)=0,"",VLOOKUP($A235,'Annex 2 EHV charges'!$A:$P,10,FALSE)),"")</f>
        <v/>
      </c>
      <c r="G235" s="109" t="str">
        <f>IFERROR(IF(VLOOKUP($A235,'Annex 2 EHV charges'!$A:$P,11,FALSE)=0,"",VLOOKUP($A235,'Annex 2 EHV charges'!$A:$P,11,FALSE)),"")</f>
        <v/>
      </c>
      <c r="H235" s="109" t="str">
        <f>IFERROR(IF(VLOOKUP($A235,'Annex 2 EHV charges'!$A:$P,12,FALSE)=0,"",VLOOKUP($A235,'Annex 2 EHV charges'!$A:$P,12,FALSE)),"")</f>
        <v/>
      </c>
    </row>
    <row r="236" spans="1:8" x14ac:dyDescent="0.2">
      <c r="A236" s="102" t="str">
        <f t="array" ref="A236">IFERROR(INDEX('Annex 2 EHV charges'!$A$11:$A$260, MATCH(0, IF(ISBLANK('Annex 2 EHV charges'!$A$11:$A$260),1, COUNTIF(A$4:$A235, 'Annex 2 EHV charges'!$A$11:$A$260)), 0)),"")</f>
        <v/>
      </c>
      <c r="B236" s="102" t="str">
        <f>IF($A236="","",VLOOKUP($A236,'Annex 2 EHV charges'!$A:$O,2,0))</f>
        <v/>
      </c>
      <c r="C236" s="103" t="str">
        <f>IF($A236="","",VLOOKUP($A236,'Annex 2 EHV charges'!$A:$O,3,0))</f>
        <v/>
      </c>
      <c r="D236" s="102" t="str">
        <f>IF($A236="","",VLOOKUP($A236,'Annex 2 EHV charges'!$A:$O,7,0))</f>
        <v/>
      </c>
      <c r="E236" s="107" t="str">
        <f>IFERROR(IF(VLOOKUP($A236,'Annex 2 EHV charges'!$A:$P,9,FALSE)=0,"",VLOOKUP($A236,'Annex 2 EHV charges'!$A:$P,9,FALSE)),"")</f>
        <v/>
      </c>
      <c r="F236" s="108" t="str">
        <f>IFERROR(IF(VLOOKUP($A236,'Annex 2 EHV charges'!$A:$P,10,FALSE)=0,"",VLOOKUP($A236,'Annex 2 EHV charges'!$A:$P,10,FALSE)),"")</f>
        <v/>
      </c>
      <c r="G236" s="109" t="str">
        <f>IFERROR(IF(VLOOKUP($A236,'Annex 2 EHV charges'!$A:$P,11,FALSE)=0,"",VLOOKUP($A236,'Annex 2 EHV charges'!$A:$P,11,FALSE)),"")</f>
        <v/>
      </c>
      <c r="H236" s="109" t="str">
        <f>IFERROR(IF(VLOOKUP($A236,'Annex 2 EHV charges'!$A:$P,12,FALSE)=0,"",VLOOKUP($A236,'Annex 2 EHV charges'!$A:$P,12,FALSE)),"")</f>
        <v/>
      </c>
    </row>
    <row r="237" spans="1:8" x14ac:dyDescent="0.2">
      <c r="A237" s="102" t="str">
        <f t="array" ref="A237">IFERROR(INDEX('Annex 2 EHV charges'!$A$11:$A$260, MATCH(0, IF(ISBLANK('Annex 2 EHV charges'!$A$11:$A$260),1, COUNTIF(A$4:$A236, 'Annex 2 EHV charges'!$A$11:$A$260)), 0)),"")</f>
        <v/>
      </c>
      <c r="B237" s="102" t="str">
        <f>IF($A237="","",VLOOKUP($A237,'Annex 2 EHV charges'!$A:$O,2,0))</f>
        <v/>
      </c>
      <c r="C237" s="103" t="str">
        <f>IF($A237="","",VLOOKUP($A237,'Annex 2 EHV charges'!$A:$O,3,0))</f>
        <v/>
      </c>
      <c r="D237" s="102" t="str">
        <f>IF($A237="","",VLOOKUP($A237,'Annex 2 EHV charges'!$A:$O,7,0))</f>
        <v/>
      </c>
      <c r="E237" s="107" t="str">
        <f>IFERROR(IF(VLOOKUP($A237,'Annex 2 EHV charges'!$A:$P,9,FALSE)=0,"",VLOOKUP($A237,'Annex 2 EHV charges'!$A:$P,9,FALSE)),"")</f>
        <v/>
      </c>
      <c r="F237" s="108" t="str">
        <f>IFERROR(IF(VLOOKUP($A237,'Annex 2 EHV charges'!$A:$P,10,FALSE)=0,"",VLOOKUP($A237,'Annex 2 EHV charges'!$A:$P,10,FALSE)),"")</f>
        <v/>
      </c>
      <c r="G237" s="109" t="str">
        <f>IFERROR(IF(VLOOKUP($A237,'Annex 2 EHV charges'!$A:$P,11,FALSE)=0,"",VLOOKUP($A237,'Annex 2 EHV charges'!$A:$P,11,FALSE)),"")</f>
        <v/>
      </c>
      <c r="H237" s="109" t="str">
        <f>IFERROR(IF(VLOOKUP($A237,'Annex 2 EHV charges'!$A:$P,12,FALSE)=0,"",VLOOKUP($A237,'Annex 2 EHV charges'!$A:$P,12,FALSE)),"")</f>
        <v/>
      </c>
    </row>
    <row r="238" spans="1:8" x14ac:dyDescent="0.2">
      <c r="A238" s="102" t="str">
        <f t="array" ref="A238">IFERROR(INDEX('Annex 2 EHV charges'!$A$11:$A$260, MATCH(0, IF(ISBLANK('Annex 2 EHV charges'!$A$11:$A$260),1, COUNTIF(A$4:$A237, 'Annex 2 EHV charges'!$A$11:$A$260)), 0)),"")</f>
        <v/>
      </c>
      <c r="B238" s="102" t="str">
        <f>IF($A238="","",VLOOKUP($A238,'Annex 2 EHV charges'!$A:$O,2,0))</f>
        <v/>
      </c>
      <c r="C238" s="103" t="str">
        <f>IF($A238="","",VLOOKUP($A238,'Annex 2 EHV charges'!$A:$O,3,0))</f>
        <v/>
      </c>
      <c r="D238" s="102" t="str">
        <f>IF($A238="","",VLOOKUP($A238,'Annex 2 EHV charges'!$A:$O,7,0))</f>
        <v/>
      </c>
      <c r="E238" s="107" t="str">
        <f>IFERROR(IF(VLOOKUP($A238,'Annex 2 EHV charges'!$A:$P,9,FALSE)=0,"",VLOOKUP($A238,'Annex 2 EHV charges'!$A:$P,9,FALSE)),"")</f>
        <v/>
      </c>
      <c r="F238" s="108" t="str">
        <f>IFERROR(IF(VLOOKUP($A238,'Annex 2 EHV charges'!$A:$P,10,FALSE)=0,"",VLOOKUP($A238,'Annex 2 EHV charges'!$A:$P,10,FALSE)),"")</f>
        <v/>
      </c>
      <c r="G238" s="109" t="str">
        <f>IFERROR(IF(VLOOKUP($A238,'Annex 2 EHV charges'!$A:$P,11,FALSE)=0,"",VLOOKUP($A238,'Annex 2 EHV charges'!$A:$P,11,FALSE)),"")</f>
        <v/>
      </c>
      <c r="H238" s="109" t="str">
        <f>IFERROR(IF(VLOOKUP($A238,'Annex 2 EHV charges'!$A:$P,12,FALSE)=0,"",VLOOKUP($A238,'Annex 2 EHV charges'!$A:$P,12,FALSE)),"")</f>
        <v/>
      </c>
    </row>
    <row r="239" spans="1:8" x14ac:dyDescent="0.2">
      <c r="A239" s="102" t="str">
        <f t="array" ref="A239">IFERROR(INDEX('Annex 2 EHV charges'!$A$11:$A$260, MATCH(0, IF(ISBLANK('Annex 2 EHV charges'!$A$11:$A$260),1, COUNTIF(A$4:$A238, 'Annex 2 EHV charges'!$A$11:$A$260)), 0)),"")</f>
        <v/>
      </c>
      <c r="B239" s="102" t="str">
        <f>IF($A239="","",VLOOKUP($A239,'Annex 2 EHV charges'!$A:$O,2,0))</f>
        <v/>
      </c>
      <c r="C239" s="103" t="str">
        <f>IF($A239="","",VLOOKUP($A239,'Annex 2 EHV charges'!$A:$O,3,0))</f>
        <v/>
      </c>
      <c r="D239" s="102" t="str">
        <f>IF($A239="","",VLOOKUP($A239,'Annex 2 EHV charges'!$A:$O,7,0))</f>
        <v/>
      </c>
      <c r="E239" s="107" t="str">
        <f>IFERROR(IF(VLOOKUP($A239,'Annex 2 EHV charges'!$A:$P,9,FALSE)=0,"",VLOOKUP($A239,'Annex 2 EHV charges'!$A:$P,9,FALSE)),"")</f>
        <v/>
      </c>
      <c r="F239" s="108" t="str">
        <f>IFERROR(IF(VLOOKUP($A239,'Annex 2 EHV charges'!$A:$P,10,FALSE)=0,"",VLOOKUP($A239,'Annex 2 EHV charges'!$A:$P,10,FALSE)),"")</f>
        <v/>
      </c>
      <c r="G239" s="109" t="str">
        <f>IFERROR(IF(VLOOKUP($A239,'Annex 2 EHV charges'!$A:$P,11,FALSE)=0,"",VLOOKUP($A239,'Annex 2 EHV charges'!$A:$P,11,FALSE)),"")</f>
        <v/>
      </c>
      <c r="H239" s="109" t="str">
        <f>IFERROR(IF(VLOOKUP($A239,'Annex 2 EHV charges'!$A:$P,12,FALSE)=0,"",VLOOKUP($A239,'Annex 2 EHV charges'!$A:$P,12,FALSE)),"")</f>
        <v/>
      </c>
    </row>
    <row r="240" spans="1:8" x14ac:dyDescent="0.2">
      <c r="A240" s="102" t="str">
        <f t="array" ref="A240">IFERROR(INDEX('Annex 2 EHV charges'!$A$11:$A$260, MATCH(0, IF(ISBLANK('Annex 2 EHV charges'!$A$11:$A$260),1, COUNTIF(A$4:$A239, 'Annex 2 EHV charges'!$A$11:$A$260)), 0)),"")</f>
        <v/>
      </c>
      <c r="B240" s="102" t="str">
        <f>IF($A240="","",VLOOKUP($A240,'Annex 2 EHV charges'!$A:$O,2,0))</f>
        <v/>
      </c>
      <c r="C240" s="103" t="str">
        <f>IF($A240="","",VLOOKUP($A240,'Annex 2 EHV charges'!$A:$O,3,0))</f>
        <v/>
      </c>
      <c r="D240" s="102" t="str">
        <f>IF($A240="","",VLOOKUP($A240,'Annex 2 EHV charges'!$A:$O,7,0))</f>
        <v/>
      </c>
      <c r="E240" s="107" t="str">
        <f>IFERROR(IF(VLOOKUP($A240,'Annex 2 EHV charges'!$A:$P,9,FALSE)=0,"",VLOOKUP($A240,'Annex 2 EHV charges'!$A:$P,9,FALSE)),"")</f>
        <v/>
      </c>
      <c r="F240" s="108" t="str">
        <f>IFERROR(IF(VLOOKUP($A240,'Annex 2 EHV charges'!$A:$P,10,FALSE)=0,"",VLOOKUP($A240,'Annex 2 EHV charges'!$A:$P,10,FALSE)),"")</f>
        <v/>
      </c>
      <c r="G240" s="109" t="str">
        <f>IFERROR(IF(VLOOKUP($A240,'Annex 2 EHV charges'!$A:$P,11,FALSE)=0,"",VLOOKUP($A240,'Annex 2 EHV charges'!$A:$P,11,FALSE)),"")</f>
        <v/>
      </c>
      <c r="H240" s="109" t="str">
        <f>IFERROR(IF(VLOOKUP($A240,'Annex 2 EHV charges'!$A:$P,12,FALSE)=0,"",VLOOKUP($A240,'Annex 2 EHV charges'!$A:$P,12,FALSE)),"")</f>
        <v/>
      </c>
    </row>
    <row r="241" spans="1:8" x14ac:dyDescent="0.2">
      <c r="A241" s="102" t="str">
        <f t="array" ref="A241">IFERROR(INDEX('Annex 2 EHV charges'!$A$11:$A$260, MATCH(0, IF(ISBLANK('Annex 2 EHV charges'!$A$11:$A$260),1, COUNTIF(A$4:$A240, 'Annex 2 EHV charges'!$A$11:$A$260)), 0)),"")</f>
        <v/>
      </c>
      <c r="B241" s="102" t="str">
        <f>IF($A241="","",VLOOKUP($A241,'Annex 2 EHV charges'!$A:$O,2,0))</f>
        <v/>
      </c>
      <c r="C241" s="103" t="str">
        <f>IF($A241="","",VLOOKUP($A241,'Annex 2 EHV charges'!$A:$O,3,0))</f>
        <v/>
      </c>
      <c r="D241" s="102" t="str">
        <f>IF($A241="","",VLOOKUP($A241,'Annex 2 EHV charges'!$A:$O,7,0))</f>
        <v/>
      </c>
      <c r="E241" s="107" t="str">
        <f>IFERROR(IF(VLOOKUP($A241,'Annex 2 EHV charges'!$A:$P,9,FALSE)=0,"",VLOOKUP($A241,'Annex 2 EHV charges'!$A:$P,9,FALSE)),"")</f>
        <v/>
      </c>
      <c r="F241" s="108" t="str">
        <f>IFERROR(IF(VLOOKUP($A241,'Annex 2 EHV charges'!$A:$P,10,FALSE)=0,"",VLOOKUP($A241,'Annex 2 EHV charges'!$A:$P,10,FALSE)),"")</f>
        <v/>
      </c>
      <c r="G241" s="109" t="str">
        <f>IFERROR(IF(VLOOKUP($A241,'Annex 2 EHV charges'!$A:$P,11,FALSE)=0,"",VLOOKUP($A241,'Annex 2 EHV charges'!$A:$P,11,FALSE)),"")</f>
        <v/>
      </c>
      <c r="H241" s="109" t="str">
        <f>IFERROR(IF(VLOOKUP($A241,'Annex 2 EHV charges'!$A:$P,12,FALSE)=0,"",VLOOKUP($A241,'Annex 2 EHV charges'!$A:$P,12,FALSE)),"")</f>
        <v/>
      </c>
    </row>
    <row r="242" spans="1:8" x14ac:dyDescent="0.2">
      <c r="A242" s="102" t="str">
        <f t="array" ref="A242">IFERROR(INDEX('Annex 2 EHV charges'!$A$11:$A$260, MATCH(0, IF(ISBLANK('Annex 2 EHV charges'!$A$11:$A$260),1, COUNTIF(A$4:$A241, 'Annex 2 EHV charges'!$A$11:$A$260)), 0)),"")</f>
        <v/>
      </c>
      <c r="B242" s="102" t="str">
        <f>IF($A242="","",VLOOKUP($A242,'Annex 2 EHV charges'!$A:$O,2,0))</f>
        <v/>
      </c>
      <c r="C242" s="103" t="str">
        <f>IF($A242="","",VLOOKUP($A242,'Annex 2 EHV charges'!$A:$O,3,0))</f>
        <v/>
      </c>
      <c r="D242" s="102" t="str">
        <f>IF($A242="","",VLOOKUP($A242,'Annex 2 EHV charges'!$A:$O,7,0))</f>
        <v/>
      </c>
      <c r="E242" s="107" t="str">
        <f>IFERROR(IF(VLOOKUP($A242,'Annex 2 EHV charges'!$A:$P,9,FALSE)=0,"",VLOOKUP($A242,'Annex 2 EHV charges'!$A:$P,9,FALSE)),"")</f>
        <v/>
      </c>
      <c r="F242" s="108" t="str">
        <f>IFERROR(IF(VLOOKUP($A242,'Annex 2 EHV charges'!$A:$P,10,FALSE)=0,"",VLOOKUP($A242,'Annex 2 EHV charges'!$A:$P,10,FALSE)),"")</f>
        <v/>
      </c>
      <c r="G242" s="109" t="str">
        <f>IFERROR(IF(VLOOKUP($A242,'Annex 2 EHV charges'!$A:$P,11,FALSE)=0,"",VLOOKUP($A242,'Annex 2 EHV charges'!$A:$P,11,FALSE)),"")</f>
        <v/>
      </c>
      <c r="H242" s="109" t="str">
        <f>IFERROR(IF(VLOOKUP($A242,'Annex 2 EHV charges'!$A:$P,12,FALSE)=0,"",VLOOKUP($A242,'Annex 2 EHV charges'!$A:$P,12,FALSE)),"")</f>
        <v/>
      </c>
    </row>
    <row r="243" spans="1:8" x14ac:dyDescent="0.2">
      <c r="A243" s="102" t="str">
        <f t="array" ref="A243">IFERROR(INDEX('Annex 2 EHV charges'!$A$11:$A$260, MATCH(0, IF(ISBLANK('Annex 2 EHV charges'!$A$11:$A$260),1, COUNTIF(A$4:$A242, 'Annex 2 EHV charges'!$A$11:$A$260)), 0)),"")</f>
        <v/>
      </c>
      <c r="B243" s="102" t="str">
        <f>IF($A243="","",VLOOKUP($A243,'Annex 2 EHV charges'!$A:$O,2,0))</f>
        <v/>
      </c>
      <c r="C243" s="103" t="str">
        <f>IF($A243="","",VLOOKUP($A243,'Annex 2 EHV charges'!$A:$O,3,0))</f>
        <v/>
      </c>
      <c r="D243" s="102" t="str">
        <f>IF($A243="","",VLOOKUP($A243,'Annex 2 EHV charges'!$A:$O,7,0))</f>
        <v/>
      </c>
      <c r="E243" s="107" t="str">
        <f>IFERROR(IF(VLOOKUP($A243,'Annex 2 EHV charges'!$A:$P,9,FALSE)=0,"",VLOOKUP($A243,'Annex 2 EHV charges'!$A:$P,9,FALSE)),"")</f>
        <v/>
      </c>
      <c r="F243" s="108" t="str">
        <f>IFERROR(IF(VLOOKUP($A243,'Annex 2 EHV charges'!$A:$P,10,FALSE)=0,"",VLOOKUP($A243,'Annex 2 EHV charges'!$A:$P,10,FALSE)),"")</f>
        <v/>
      </c>
      <c r="G243" s="109" t="str">
        <f>IFERROR(IF(VLOOKUP($A243,'Annex 2 EHV charges'!$A:$P,11,FALSE)=0,"",VLOOKUP($A243,'Annex 2 EHV charges'!$A:$P,11,FALSE)),"")</f>
        <v/>
      </c>
      <c r="H243" s="109" t="str">
        <f>IFERROR(IF(VLOOKUP($A243,'Annex 2 EHV charges'!$A:$P,12,FALSE)=0,"",VLOOKUP($A243,'Annex 2 EHV charges'!$A:$P,12,FALSE)),"")</f>
        <v/>
      </c>
    </row>
    <row r="244" spans="1:8" x14ac:dyDescent="0.2">
      <c r="A244" s="102" t="str">
        <f t="array" ref="A244">IFERROR(INDEX('Annex 2 EHV charges'!$A$11:$A$260, MATCH(0, IF(ISBLANK('Annex 2 EHV charges'!$A$11:$A$260),1, COUNTIF(A$4:$A243, 'Annex 2 EHV charges'!$A$11:$A$260)), 0)),"")</f>
        <v/>
      </c>
      <c r="B244" s="102" t="str">
        <f>IF($A244="","",VLOOKUP($A244,'Annex 2 EHV charges'!$A:$O,2,0))</f>
        <v/>
      </c>
      <c r="C244" s="103" t="str">
        <f>IF($A244="","",VLOOKUP($A244,'Annex 2 EHV charges'!$A:$O,3,0))</f>
        <v/>
      </c>
      <c r="D244" s="102" t="str">
        <f>IF($A244="","",VLOOKUP($A244,'Annex 2 EHV charges'!$A:$O,7,0))</f>
        <v/>
      </c>
      <c r="E244" s="107" t="str">
        <f>IFERROR(IF(VLOOKUP($A244,'Annex 2 EHV charges'!$A:$P,9,FALSE)=0,"",VLOOKUP($A244,'Annex 2 EHV charges'!$A:$P,9,FALSE)),"")</f>
        <v/>
      </c>
      <c r="F244" s="108" t="str">
        <f>IFERROR(IF(VLOOKUP($A244,'Annex 2 EHV charges'!$A:$P,10,FALSE)=0,"",VLOOKUP($A244,'Annex 2 EHV charges'!$A:$P,10,FALSE)),"")</f>
        <v/>
      </c>
      <c r="G244" s="109" t="str">
        <f>IFERROR(IF(VLOOKUP($A244,'Annex 2 EHV charges'!$A:$P,11,FALSE)=0,"",VLOOKUP($A244,'Annex 2 EHV charges'!$A:$P,11,FALSE)),"")</f>
        <v/>
      </c>
      <c r="H244" s="109" t="str">
        <f>IFERROR(IF(VLOOKUP($A244,'Annex 2 EHV charges'!$A:$P,12,FALSE)=0,"",VLOOKUP($A244,'Annex 2 EHV charges'!$A:$P,12,FALSE)),"")</f>
        <v/>
      </c>
    </row>
    <row r="245" spans="1:8" x14ac:dyDescent="0.2">
      <c r="A245" s="102" t="str">
        <f t="array" ref="A245">IFERROR(INDEX('Annex 2 EHV charges'!$A$11:$A$260, MATCH(0, IF(ISBLANK('Annex 2 EHV charges'!$A$11:$A$260),1, COUNTIF(A$4:$A244, 'Annex 2 EHV charges'!$A$11:$A$260)), 0)),"")</f>
        <v/>
      </c>
      <c r="B245" s="102" t="str">
        <f>IF($A245="","",VLOOKUP($A245,'Annex 2 EHV charges'!$A:$O,2,0))</f>
        <v/>
      </c>
      <c r="C245" s="103" t="str">
        <f>IF($A245="","",VLOOKUP($A245,'Annex 2 EHV charges'!$A:$O,3,0))</f>
        <v/>
      </c>
      <c r="D245" s="102" t="str">
        <f>IF($A245="","",VLOOKUP($A245,'Annex 2 EHV charges'!$A:$O,7,0))</f>
        <v/>
      </c>
      <c r="E245" s="107" t="str">
        <f>IFERROR(IF(VLOOKUP($A245,'Annex 2 EHV charges'!$A:$P,9,FALSE)=0,"",VLOOKUP($A245,'Annex 2 EHV charges'!$A:$P,9,FALSE)),"")</f>
        <v/>
      </c>
      <c r="F245" s="108" t="str">
        <f>IFERROR(IF(VLOOKUP($A245,'Annex 2 EHV charges'!$A:$P,10,FALSE)=0,"",VLOOKUP($A245,'Annex 2 EHV charges'!$A:$P,10,FALSE)),"")</f>
        <v/>
      </c>
      <c r="G245" s="109" t="str">
        <f>IFERROR(IF(VLOOKUP($A245,'Annex 2 EHV charges'!$A:$P,11,FALSE)=0,"",VLOOKUP($A245,'Annex 2 EHV charges'!$A:$P,11,FALSE)),"")</f>
        <v/>
      </c>
      <c r="H245" s="109" t="str">
        <f>IFERROR(IF(VLOOKUP($A245,'Annex 2 EHV charges'!$A:$P,12,FALSE)=0,"",VLOOKUP($A245,'Annex 2 EHV charges'!$A:$P,12,FALSE)),"")</f>
        <v/>
      </c>
    </row>
    <row r="246" spans="1:8" x14ac:dyDescent="0.2">
      <c r="A246" s="102" t="str">
        <f t="array" ref="A246">IFERROR(INDEX('Annex 2 EHV charges'!$A$11:$A$260, MATCH(0, IF(ISBLANK('Annex 2 EHV charges'!$A$11:$A$260),1, COUNTIF(A$4:$A245, 'Annex 2 EHV charges'!$A$11:$A$260)), 0)),"")</f>
        <v/>
      </c>
      <c r="B246" s="102" t="str">
        <f>IF($A246="","",VLOOKUP($A246,'Annex 2 EHV charges'!$A:$O,2,0))</f>
        <v/>
      </c>
      <c r="C246" s="103" t="str">
        <f>IF($A246="","",VLOOKUP($A246,'Annex 2 EHV charges'!$A:$O,3,0))</f>
        <v/>
      </c>
      <c r="D246" s="102" t="str">
        <f>IF($A246="","",VLOOKUP($A246,'Annex 2 EHV charges'!$A:$O,7,0))</f>
        <v/>
      </c>
      <c r="E246" s="107" t="str">
        <f>IFERROR(IF(VLOOKUP($A246,'Annex 2 EHV charges'!$A:$P,9,FALSE)=0,"",VLOOKUP($A246,'Annex 2 EHV charges'!$A:$P,9,FALSE)),"")</f>
        <v/>
      </c>
      <c r="F246" s="108" t="str">
        <f>IFERROR(IF(VLOOKUP($A246,'Annex 2 EHV charges'!$A:$P,10,FALSE)=0,"",VLOOKUP($A246,'Annex 2 EHV charges'!$A:$P,10,FALSE)),"")</f>
        <v/>
      </c>
      <c r="G246" s="109" t="str">
        <f>IFERROR(IF(VLOOKUP($A246,'Annex 2 EHV charges'!$A:$P,11,FALSE)=0,"",VLOOKUP($A246,'Annex 2 EHV charges'!$A:$P,11,FALSE)),"")</f>
        <v/>
      </c>
      <c r="H246" s="109" t="str">
        <f>IFERROR(IF(VLOOKUP($A246,'Annex 2 EHV charges'!$A:$P,12,FALSE)=0,"",VLOOKUP($A246,'Annex 2 EHV charges'!$A:$P,12,FALSE)),"")</f>
        <v/>
      </c>
    </row>
    <row r="247" spans="1:8" x14ac:dyDescent="0.2">
      <c r="A247" s="102" t="str">
        <f t="array" ref="A247">IFERROR(INDEX('Annex 2 EHV charges'!$A$11:$A$260, MATCH(0, IF(ISBLANK('Annex 2 EHV charges'!$A$11:$A$260),1, COUNTIF(A$4:$A246, 'Annex 2 EHV charges'!$A$11:$A$260)), 0)),"")</f>
        <v/>
      </c>
      <c r="B247" s="102" t="str">
        <f>IF($A247="","",VLOOKUP($A247,'Annex 2 EHV charges'!$A:$O,2,0))</f>
        <v/>
      </c>
      <c r="C247" s="103" t="str">
        <f>IF($A247="","",VLOOKUP($A247,'Annex 2 EHV charges'!$A:$O,3,0))</f>
        <v/>
      </c>
      <c r="D247" s="102" t="str">
        <f>IF($A247="","",VLOOKUP($A247,'Annex 2 EHV charges'!$A:$O,7,0))</f>
        <v/>
      </c>
      <c r="E247" s="107" t="str">
        <f>IFERROR(IF(VLOOKUP($A247,'Annex 2 EHV charges'!$A:$P,9,FALSE)=0,"",VLOOKUP($A247,'Annex 2 EHV charges'!$A:$P,9,FALSE)),"")</f>
        <v/>
      </c>
      <c r="F247" s="108" t="str">
        <f>IFERROR(IF(VLOOKUP($A247,'Annex 2 EHV charges'!$A:$P,10,FALSE)=0,"",VLOOKUP($A247,'Annex 2 EHV charges'!$A:$P,10,FALSE)),"")</f>
        <v/>
      </c>
      <c r="G247" s="109" t="str">
        <f>IFERROR(IF(VLOOKUP($A247,'Annex 2 EHV charges'!$A:$P,11,FALSE)=0,"",VLOOKUP($A247,'Annex 2 EHV charges'!$A:$P,11,FALSE)),"")</f>
        <v/>
      </c>
      <c r="H247" s="109" t="str">
        <f>IFERROR(IF(VLOOKUP($A247,'Annex 2 EHV charges'!$A:$P,12,FALSE)=0,"",VLOOKUP($A247,'Annex 2 EHV charges'!$A:$P,12,FALSE)),"")</f>
        <v/>
      </c>
    </row>
    <row r="248" spans="1:8" x14ac:dyDescent="0.2">
      <c r="A248" s="102" t="str">
        <f t="array" ref="A248">IFERROR(INDEX('Annex 2 EHV charges'!$A$11:$A$260, MATCH(0, IF(ISBLANK('Annex 2 EHV charges'!$A$11:$A$260),1, COUNTIF(A$4:$A247, 'Annex 2 EHV charges'!$A$11:$A$260)), 0)),"")</f>
        <v/>
      </c>
      <c r="B248" s="102" t="str">
        <f>IF($A248="","",VLOOKUP($A248,'Annex 2 EHV charges'!$A:$O,2,0))</f>
        <v/>
      </c>
      <c r="C248" s="103" t="str">
        <f>IF($A248="","",VLOOKUP($A248,'Annex 2 EHV charges'!$A:$O,3,0))</f>
        <v/>
      </c>
      <c r="D248" s="102" t="str">
        <f>IF($A248="","",VLOOKUP($A248,'Annex 2 EHV charges'!$A:$O,7,0))</f>
        <v/>
      </c>
      <c r="E248" s="107" t="str">
        <f>IFERROR(IF(VLOOKUP($A248,'Annex 2 EHV charges'!$A:$P,9,FALSE)=0,"",VLOOKUP($A248,'Annex 2 EHV charges'!$A:$P,9,FALSE)),"")</f>
        <v/>
      </c>
      <c r="F248" s="108" t="str">
        <f>IFERROR(IF(VLOOKUP($A248,'Annex 2 EHV charges'!$A:$P,10,FALSE)=0,"",VLOOKUP($A248,'Annex 2 EHV charges'!$A:$P,10,FALSE)),"")</f>
        <v/>
      </c>
      <c r="G248" s="109" t="str">
        <f>IFERROR(IF(VLOOKUP($A248,'Annex 2 EHV charges'!$A:$P,11,FALSE)=0,"",VLOOKUP($A248,'Annex 2 EHV charges'!$A:$P,11,FALSE)),"")</f>
        <v/>
      </c>
      <c r="H248" s="109" t="str">
        <f>IFERROR(IF(VLOOKUP($A248,'Annex 2 EHV charges'!$A:$P,12,FALSE)=0,"",VLOOKUP($A248,'Annex 2 EHV charges'!$A:$P,12,FALSE)),"")</f>
        <v/>
      </c>
    </row>
    <row r="249" spans="1:8" x14ac:dyDescent="0.2">
      <c r="A249" s="102" t="str">
        <f t="array" ref="A249">IFERROR(INDEX('Annex 2 EHV charges'!$A$11:$A$260, MATCH(0, IF(ISBLANK('Annex 2 EHV charges'!$A$11:$A$260),1, COUNTIF(A$4:$A248, 'Annex 2 EHV charges'!$A$11:$A$260)), 0)),"")</f>
        <v/>
      </c>
      <c r="B249" s="102" t="str">
        <f>IF($A249="","",VLOOKUP($A249,'Annex 2 EHV charges'!$A:$O,2,0))</f>
        <v/>
      </c>
      <c r="C249" s="103" t="str">
        <f>IF($A249="","",VLOOKUP($A249,'Annex 2 EHV charges'!$A:$O,3,0))</f>
        <v/>
      </c>
      <c r="D249" s="102" t="str">
        <f>IF($A249="","",VLOOKUP($A249,'Annex 2 EHV charges'!$A:$O,7,0))</f>
        <v/>
      </c>
      <c r="E249" s="107" t="str">
        <f>IFERROR(IF(VLOOKUP($A249,'Annex 2 EHV charges'!$A:$P,9,FALSE)=0,"",VLOOKUP($A249,'Annex 2 EHV charges'!$A:$P,9,FALSE)),"")</f>
        <v/>
      </c>
      <c r="F249" s="108" t="str">
        <f>IFERROR(IF(VLOOKUP($A249,'Annex 2 EHV charges'!$A:$P,10,FALSE)=0,"",VLOOKUP($A249,'Annex 2 EHV charges'!$A:$P,10,FALSE)),"")</f>
        <v/>
      </c>
      <c r="G249" s="109" t="str">
        <f>IFERROR(IF(VLOOKUP($A249,'Annex 2 EHV charges'!$A:$P,11,FALSE)=0,"",VLOOKUP($A249,'Annex 2 EHV charges'!$A:$P,11,FALSE)),"")</f>
        <v/>
      </c>
      <c r="H249" s="109" t="str">
        <f>IFERROR(IF(VLOOKUP($A249,'Annex 2 EHV charges'!$A:$P,12,FALSE)=0,"",VLOOKUP($A249,'Annex 2 EHV charges'!$A:$P,12,FALSE)),"")</f>
        <v/>
      </c>
    </row>
    <row r="250" spans="1:8" x14ac:dyDescent="0.2">
      <c r="A250" s="102" t="str">
        <f t="array" ref="A250">IFERROR(INDEX('Annex 2 EHV charges'!$A$11:$A$260, MATCH(0, IF(ISBLANK('Annex 2 EHV charges'!$A$11:$A$260),1, COUNTIF(A$4:$A249, 'Annex 2 EHV charges'!$A$11:$A$260)), 0)),"")</f>
        <v/>
      </c>
      <c r="B250" s="102" t="str">
        <f>IF($A250="","",VLOOKUP($A250,'Annex 2 EHV charges'!$A:$O,2,0))</f>
        <v/>
      </c>
      <c r="C250" s="103" t="str">
        <f>IF($A250="","",VLOOKUP($A250,'Annex 2 EHV charges'!$A:$O,3,0))</f>
        <v/>
      </c>
      <c r="D250" s="102" t="str">
        <f>IF($A250="","",VLOOKUP($A250,'Annex 2 EHV charges'!$A:$O,7,0))</f>
        <v/>
      </c>
      <c r="E250" s="107" t="str">
        <f>IFERROR(IF(VLOOKUP($A250,'Annex 2 EHV charges'!$A:$P,9,FALSE)=0,"",VLOOKUP($A250,'Annex 2 EHV charges'!$A:$P,9,FALSE)),"")</f>
        <v/>
      </c>
      <c r="F250" s="108" t="str">
        <f>IFERROR(IF(VLOOKUP($A250,'Annex 2 EHV charges'!$A:$P,10,FALSE)=0,"",VLOOKUP($A250,'Annex 2 EHV charges'!$A:$P,10,FALSE)),"")</f>
        <v/>
      </c>
      <c r="G250" s="109" t="str">
        <f>IFERROR(IF(VLOOKUP($A250,'Annex 2 EHV charges'!$A:$P,11,FALSE)=0,"",VLOOKUP($A250,'Annex 2 EHV charges'!$A:$P,11,FALSE)),"")</f>
        <v/>
      </c>
      <c r="H250" s="109" t="str">
        <f>IFERROR(IF(VLOOKUP($A250,'Annex 2 EHV charges'!$A:$P,12,FALSE)=0,"",VLOOKUP($A250,'Annex 2 EHV charges'!$A:$P,12,FALSE)),"")</f>
        <v/>
      </c>
    </row>
    <row r="251" spans="1:8" x14ac:dyDescent="0.2">
      <c r="A251" s="102" t="str">
        <f t="array" ref="A251">IFERROR(INDEX('Annex 2 EHV charges'!$A$11:$A$260, MATCH(0, IF(ISBLANK('Annex 2 EHV charges'!$A$11:$A$260),1, COUNTIF(A$4:$A250, 'Annex 2 EHV charges'!$A$11:$A$260)), 0)),"")</f>
        <v/>
      </c>
      <c r="B251" s="102" t="str">
        <f>IF($A251="","",VLOOKUP($A251,'Annex 2 EHV charges'!$A:$O,2,0))</f>
        <v/>
      </c>
      <c r="C251" s="103" t="str">
        <f>IF($A251="","",VLOOKUP($A251,'Annex 2 EHV charges'!$A:$O,3,0))</f>
        <v/>
      </c>
      <c r="D251" s="102" t="str">
        <f>IF($A251="","",VLOOKUP($A251,'Annex 2 EHV charges'!$A:$O,7,0))</f>
        <v/>
      </c>
      <c r="E251" s="107" t="str">
        <f>IFERROR(IF(VLOOKUP($A251,'Annex 2 EHV charges'!$A:$P,9,FALSE)=0,"",VLOOKUP($A251,'Annex 2 EHV charges'!$A:$P,9,FALSE)),"")</f>
        <v/>
      </c>
      <c r="F251" s="108" t="str">
        <f>IFERROR(IF(VLOOKUP($A251,'Annex 2 EHV charges'!$A:$P,10,FALSE)=0,"",VLOOKUP($A251,'Annex 2 EHV charges'!$A:$P,10,FALSE)),"")</f>
        <v/>
      </c>
      <c r="G251" s="109" t="str">
        <f>IFERROR(IF(VLOOKUP($A251,'Annex 2 EHV charges'!$A:$P,11,FALSE)=0,"",VLOOKUP($A251,'Annex 2 EHV charges'!$A:$P,11,FALSE)),"")</f>
        <v/>
      </c>
      <c r="H251" s="109" t="str">
        <f>IFERROR(IF(VLOOKUP($A251,'Annex 2 EHV charges'!$A:$P,12,FALSE)=0,"",VLOOKUP($A251,'Annex 2 EHV charges'!$A:$P,12,FALSE)),"")</f>
        <v/>
      </c>
    </row>
    <row r="252" spans="1:8" x14ac:dyDescent="0.2">
      <c r="A252" s="102" t="str">
        <f t="array" ref="A252">IFERROR(INDEX('Annex 2 EHV charges'!$A$11:$A$260, MATCH(0, IF(ISBLANK('Annex 2 EHV charges'!$A$11:$A$260),1, COUNTIF(A$4:$A251, 'Annex 2 EHV charges'!$A$11:$A$260)), 0)),"")</f>
        <v/>
      </c>
      <c r="B252" s="102" t="str">
        <f>IF($A252="","",VLOOKUP($A252,'Annex 2 EHV charges'!$A:$O,2,0))</f>
        <v/>
      </c>
      <c r="C252" s="103" t="str">
        <f>IF($A252="","",VLOOKUP($A252,'Annex 2 EHV charges'!$A:$O,3,0))</f>
        <v/>
      </c>
      <c r="D252" s="102" t="str">
        <f>IF($A252="","",VLOOKUP($A252,'Annex 2 EHV charges'!$A:$O,7,0))</f>
        <v/>
      </c>
      <c r="E252" s="107" t="str">
        <f>IFERROR(IF(VLOOKUP($A252,'Annex 2 EHV charges'!$A:$P,9,FALSE)=0,"",VLOOKUP($A252,'Annex 2 EHV charges'!$A:$P,9,FALSE)),"")</f>
        <v/>
      </c>
      <c r="F252" s="108" t="str">
        <f>IFERROR(IF(VLOOKUP($A252,'Annex 2 EHV charges'!$A:$P,10,FALSE)=0,"",VLOOKUP($A252,'Annex 2 EHV charges'!$A:$P,10,FALSE)),"")</f>
        <v/>
      </c>
      <c r="G252" s="109" t="str">
        <f>IFERROR(IF(VLOOKUP($A252,'Annex 2 EHV charges'!$A:$P,11,FALSE)=0,"",VLOOKUP($A252,'Annex 2 EHV charges'!$A:$P,11,FALSE)),"")</f>
        <v/>
      </c>
      <c r="H252" s="109" t="str">
        <f>IFERROR(IF(VLOOKUP($A252,'Annex 2 EHV charges'!$A:$P,12,FALSE)=0,"",VLOOKUP($A252,'Annex 2 EHV charges'!$A:$P,12,FALSE)),"")</f>
        <v/>
      </c>
    </row>
    <row r="253" spans="1:8" x14ac:dyDescent="0.2">
      <c r="A253" s="102" t="str">
        <f t="array" ref="A253">IFERROR(INDEX('Annex 2 EHV charges'!$A$11:$A$260, MATCH(0, IF(ISBLANK('Annex 2 EHV charges'!$A$11:$A$260),1, COUNTIF(A$4:$A252, 'Annex 2 EHV charges'!$A$11:$A$260)), 0)),"")</f>
        <v/>
      </c>
      <c r="B253" s="102" t="str">
        <f>IF($A253="","",VLOOKUP($A253,'Annex 2 EHV charges'!$A:$O,2,0))</f>
        <v/>
      </c>
      <c r="C253" s="103" t="str">
        <f>IF($A253="","",VLOOKUP($A253,'Annex 2 EHV charges'!$A:$O,3,0))</f>
        <v/>
      </c>
      <c r="D253" s="102" t="str">
        <f>IF($A253="","",VLOOKUP($A253,'Annex 2 EHV charges'!$A:$O,7,0))</f>
        <v/>
      </c>
      <c r="E253" s="107" t="str">
        <f>IFERROR(IF(VLOOKUP($A253,'Annex 2 EHV charges'!$A:$P,9,FALSE)=0,"",VLOOKUP($A253,'Annex 2 EHV charges'!$A:$P,9,FALSE)),"")</f>
        <v/>
      </c>
      <c r="F253" s="108" t="str">
        <f>IFERROR(IF(VLOOKUP($A253,'Annex 2 EHV charges'!$A:$P,10,FALSE)=0,"",VLOOKUP($A253,'Annex 2 EHV charges'!$A:$P,10,FALSE)),"")</f>
        <v/>
      </c>
      <c r="G253" s="109" t="str">
        <f>IFERROR(IF(VLOOKUP($A253,'Annex 2 EHV charges'!$A:$P,11,FALSE)=0,"",VLOOKUP($A253,'Annex 2 EHV charges'!$A:$P,11,FALSE)),"")</f>
        <v/>
      </c>
      <c r="H253" s="109" t="str">
        <f>IFERROR(IF(VLOOKUP($A253,'Annex 2 EHV charges'!$A:$P,12,FALSE)=0,"",VLOOKUP($A253,'Annex 2 EHV charges'!$A:$P,12,FALSE)),"")</f>
        <v/>
      </c>
    </row>
    <row r="254" spans="1:8" x14ac:dyDescent="0.2">
      <c r="A254" s="102" t="str">
        <f t="array" ref="A254">IFERROR(INDEX('Annex 2 EHV charges'!$A$11:$A$260, MATCH(0, IF(ISBLANK('Annex 2 EHV charges'!$A$11:$A$260),1, COUNTIF(A$4:$A253, 'Annex 2 EHV charges'!$A$11:$A$260)), 0)),"")</f>
        <v/>
      </c>
      <c r="B254" s="102" t="str">
        <f>IF($A254="","",VLOOKUP($A254,'Annex 2 EHV charges'!$A:$O,2,0))</f>
        <v/>
      </c>
      <c r="C254" s="103" t="str">
        <f>IF($A254="","",VLOOKUP($A254,'Annex 2 EHV charges'!$A:$O,3,0))</f>
        <v/>
      </c>
      <c r="D254" s="102" t="str">
        <f>IF($A254="","",VLOOKUP($A254,'Annex 2 EHV charges'!$A:$O,7,0))</f>
        <v/>
      </c>
      <c r="E254" s="107" t="str">
        <f>IFERROR(IF(VLOOKUP($A254,'Annex 2 EHV charges'!$A:$P,9,FALSE)=0,"",VLOOKUP($A254,'Annex 2 EHV charges'!$A:$P,9,FALSE)),"")</f>
        <v/>
      </c>
      <c r="F254" s="108" t="str">
        <f>IFERROR(IF(VLOOKUP($A254,'Annex 2 EHV charges'!$A:$P,10,FALSE)=0,"",VLOOKUP($A254,'Annex 2 EHV charges'!$A:$P,10,FALSE)),"")</f>
        <v/>
      </c>
      <c r="G254" s="109" t="str">
        <f>IFERROR(IF(VLOOKUP($A254,'Annex 2 EHV charges'!$A:$P,11,FALSE)=0,"",VLOOKUP($A254,'Annex 2 EHV charges'!$A:$P,11,FALSE)),"")</f>
        <v/>
      </c>
      <c r="H254" s="109"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76" workbookViewId="0">
      <selection activeCell="A100" sqref="A100:XFD100"/>
    </sheetView>
  </sheetViews>
  <sheetFormatPr defaultRowHeight="12.75" x14ac:dyDescent="0.2"/>
  <cols>
    <col min="1" max="1" width="14.7109375" style="53" customWidth="1"/>
    <col min="2" max="2" width="8.7109375" style="53" customWidth="1"/>
    <col min="3" max="3" width="15.7109375" style="61" bestFit="1" customWidth="1"/>
    <col min="4" max="4" width="50.7109375" style="61" customWidth="1"/>
    <col min="5" max="5" width="14.7109375" style="62" customWidth="1"/>
    <col min="6" max="7" width="14.7109375" style="63" customWidth="1"/>
    <col min="8" max="8" width="14.7109375" style="53" customWidth="1"/>
    <col min="9" max="9" width="15.5703125" style="260" customWidth="1"/>
    <col min="10" max="16384" width="9.140625" style="53"/>
  </cols>
  <sheetData>
    <row r="1" spans="1:15" ht="66.75" customHeight="1" x14ac:dyDescent="0.2">
      <c r="A1" s="295" t="s">
        <v>120</v>
      </c>
      <c r="B1" s="295"/>
      <c r="C1" s="295"/>
      <c r="D1" s="295"/>
      <c r="E1" s="295"/>
      <c r="F1" s="295"/>
      <c r="G1" s="295"/>
      <c r="H1" s="295"/>
    </row>
    <row r="2" spans="1:15" s="54" customFormat="1" ht="25.5" customHeight="1" x14ac:dyDescent="0.2">
      <c r="A2" s="292" t="str">
        <f>Overview!B4&amp; " - Effective from "&amp;Overview!D4&amp;" - "&amp;Overview!E4&amp;" EDCM export charges"</f>
        <v>SP Distribution - Effective from 1 April 2023 - Final EDCM export charges</v>
      </c>
      <c r="B2" s="293"/>
      <c r="C2" s="293"/>
      <c r="D2" s="293"/>
      <c r="E2" s="293"/>
      <c r="F2" s="293"/>
      <c r="G2" s="293"/>
      <c r="H2" s="294"/>
      <c r="I2" s="261"/>
    </row>
    <row r="3" spans="1:15" s="89" customFormat="1" ht="18" x14ac:dyDescent="0.2">
      <c r="A3" s="93"/>
      <c r="B3" s="93"/>
      <c r="C3" s="93"/>
      <c r="D3" s="94"/>
      <c r="E3" s="95"/>
      <c r="F3" s="95"/>
      <c r="G3" s="96"/>
      <c r="H3" s="96"/>
      <c r="I3" s="262"/>
      <c r="J3" s="86"/>
      <c r="K3" s="86"/>
      <c r="L3" s="86"/>
      <c r="M3" s="86"/>
      <c r="N3" s="86"/>
      <c r="O3" s="86"/>
    </row>
    <row r="4" spans="1:15" ht="60.75" customHeight="1" x14ac:dyDescent="0.2">
      <c r="A4" s="55" t="s">
        <v>104</v>
      </c>
      <c r="B4" s="56" t="s">
        <v>63</v>
      </c>
      <c r="C4" s="55" t="s">
        <v>65</v>
      </c>
      <c r="D4" s="57" t="s">
        <v>57</v>
      </c>
      <c r="E4" s="57" t="str">
        <f>'Annex 2 EHV charges'!M10</f>
        <v>Export
Super Red
unit charge
(p/kWh)</v>
      </c>
      <c r="F4" s="57" t="str">
        <f>'Annex 2 EHV charges'!N10</f>
        <v>Export
fixed charge
(p/day)</v>
      </c>
      <c r="G4" s="57" t="str">
        <f>'Annex 2 EHV charges'!O10</f>
        <v>Export
capacity charge
(p/kVA/day)</v>
      </c>
      <c r="H4" s="57" t="str">
        <f>'Annex 2 EHV charges'!P10</f>
        <v>Export
exceeded capacity charge
(p/kVA/day)</v>
      </c>
    </row>
    <row r="5" spans="1:15" ht="12.75" customHeight="1" x14ac:dyDescent="0.2">
      <c r="A5" s="103">
        <f t="array" ref="A5">IFERROR(INDEX('Annex 2 EHV charges'!$D$11:$D$260, MATCH(0, IF(ISBLANK('Annex 2 EHV charges'!$D$11:$D$260),1, COUNTIF(A$4:$A4, 'Annex 2 EHV charges'!$D$11:$D$260)), 0)),"")</f>
        <v>644</v>
      </c>
      <c r="B5" s="102">
        <f>IF($A5="","",VLOOKUP($A5,'Annex 2 EHV charges'!$D:$O,2,0))</f>
        <v>644</v>
      </c>
      <c r="C5" s="103">
        <f>IF($A5="","",VLOOKUP($A5,'Annex 2 EHV charges'!$D:$O,3,0))</f>
        <v>1800060775990</v>
      </c>
      <c r="D5" s="102" t="str">
        <f>IF($A5="","",VLOOKUP($A5,'Annex 2 EHV charges'!$D:$O,4,0))</f>
        <v>Rhodders</v>
      </c>
      <c r="E5" s="104" t="str">
        <f>IFERROR(IF(VLOOKUP($A5,'Annex 2 EHV charges'!$D:$P,10,FALSE)=0,"",VLOOKUP($A5,'Annex 2 EHV charges'!$D:$P,10,FALSE)),"")</f>
        <v>-</v>
      </c>
      <c r="F5" s="105">
        <f>IFERROR(IF(VLOOKUP($A5,'Annex 2 EHV charges'!$D:$P,11,FALSE)=0,"",VLOOKUP($A5,'Annex 2 EHV charges'!$D:$P,11,FALSE)),"")</f>
        <v>4994.6499999999996</v>
      </c>
      <c r="G5" s="106">
        <f>IFERROR(IF(VLOOKUP($A5,'Annex 2 EHV charges'!$D:$P,12,FALSE)=0,"",VLOOKUP($A5,'Annex 2 EHV charges'!$D:$P,12,FALSE)),"")</f>
        <v>0.05</v>
      </c>
      <c r="H5" s="106">
        <f>IFERROR(IF(VLOOKUP($A5,'Annex 2 EHV charges'!$D:$P,13,FALSE)=0,"",VLOOKUP($A5,'Annex 2 EHV charges'!$D:$P,13,FALSE)),"")</f>
        <v>0.05</v>
      </c>
      <c r="I5" s="260" t="str">
        <f>IF(VLOOKUP(A5,'Annex 2 EHV charges'!$D$11:$Q$148,14,FALSE)&lt;=6,"",VLOOKUP(A5,'Annex 2 EHV charges'!$D$11:$Q$148,14,FALSE))</f>
        <v/>
      </c>
    </row>
    <row r="6" spans="1:15" ht="12.75" customHeight="1" x14ac:dyDescent="0.2">
      <c r="A6" s="103" t="str">
        <f t="array" ref="A6">IFERROR(INDEX('Annex 2 EHV charges'!$D$11:$D$260, MATCH(0, IF(ISBLANK('Annex 2 EHV charges'!$D$11:$D$260),1, COUNTIF(A$4:$A5, 'Annex 2 EHV charges'!$D$11:$D$260)), 0)),"")</f>
        <v>MSID 8182</v>
      </c>
      <c r="B6" s="102" t="str">
        <f>IF($A6="","",VLOOKUP($A6,'Annex 2 EHV charges'!$D:$O,2,0))</f>
        <v>MSID 8182</v>
      </c>
      <c r="C6" s="103" t="str">
        <f>IF($A6="","",VLOOKUP($A6,'Annex 2 EHV charges'!$D:$O,3,0))</f>
        <v>MSID 8182</v>
      </c>
      <c r="D6" s="102" t="str">
        <f>IF($A6="","",VLOOKUP($A6,'Annex 2 EHV charges'!$D:$O,4,0))</f>
        <v>Minsca</v>
      </c>
      <c r="E6" s="104" t="str">
        <f>IFERROR(IF(VLOOKUP($A6,'Annex 2 EHV charges'!$D:$P,10,FALSE)=0,"",VLOOKUP($A6,'Annex 2 EHV charges'!$D:$P,10,FALSE)),"")</f>
        <v>-</v>
      </c>
      <c r="F6" s="105" t="str">
        <f>IFERROR(IF(VLOOKUP($A6,'Annex 2 EHV charges'!$D:$P,11,FALSE)=0,"",VLOOKUP($A6,'Annex 2 EHV charges'!$D:$P,11,FALSE)),"")</f>
        <v>-</v>
      </c>
      <c r="G6" s="106" t="str">
        <f>IFERROR(IF(VLOOKUP($A6,'Annex 2 EHV charges'!$D:$P,12,FALSE)=0,"",VLOOKUP($A6,'Annex 2 EHV charges'!$D:$P,12,FALSE)),"")</f>
        <v>-</v>
      </c>
      <c r="H6" s="106" t="str">
        <f>IFERROR(IF(VLOOKUP($A6,'Annex 2 EHV charges'!$D:$P,13,FALSE)=0,"",VLOOKUP($A6,'Annex 2 EHV charges'!$D:$P,13,FALSE)),"")</f>
        <v>-</v>
      </c>
      <c r="I6" s="260" t="str">
        <f>IF(VLOOKUP(A6,'Annex 2 EHV charges'!$D$11:$Q$148,14,FALSE)&lt;=6,"",VLOOKUP(A6,'Annex 2 EHV charges'!$D$11:$Q$148,14,FALSE))</f>
        <v/>
      </c>
    </row>
    <row r="7" spans="1:15" ht="12.75" customHeight="1" x14ac:dyDescent="0.2">
      <c r="A7" s="103">
        <f t="array" ref="A7">IFERROR(INDEX('Annex 2 EHV charges'!$D$11:$D$260, MATCH(0, IF(ISBLANK('Annex 2 EHV charges'!$D$11:$D$260),1, COUNTIF(A$4:$A6, 'Annex 2 EHV charges'!$D$11:$D$260)), 0)),"")</f>
        <v>683</v>
      </c>
      <c r="B7" s="102">
        <f>IF($A7="","",VLOOKUP($A7,'Annex 2 EHV charges'!$D:$O,2,0))</f>
        <v>683</v>
      </c>
      <c r="C7" s="103">
        <f>IF($A7="","",VLOOKUP($A7,'Annex 2 EHV charges'!$D:$O,3,0))</f>
        <v>1800060539971</v>
      </c>
      <c r="D7" s="102" t="str">
        <f>IF($A7="","",VLOOKUP($A7,'Annex 2 EHV charges'!$D:$O,4,0))</f>
        <v xml:space="preserve">Bankend Rig </v>
      </c>
      <c r="E7" s="104" t="str">
        <f>IFERROR(IF(VLOOKUP($A7,'Annex 2 EHV charges'!$D:$P,10,FALSE)=0,"",VLOOKUP($A7,'Annex 2 EHV charges'!$D:$P,10,FALSE)),"")</f>
        <v>-</v>
      </c>
      <c r="F7" s="105">
        <f>IFERROR(IF(VLOOKUP($A7,'Annex 2 EHV charges'!$D:$P,11,FALSE)=0,"",VLOOKUP($A7,'Annex 2 EHV charges'!$D:$P,11,FALSE)),"")</f>
        <v>4341.71</v>
      </c>
      <c r="G7" s="106">
        <f>IFERROR(IF(VLOOKUP($A7,'Annex 2 EHV charges'!$D:$P,12,FALSE)=0,"",VLOOKUP($A7,'Annex 2 EHV charges'!$D:$P,12,FALSE)),"")</f>
        <v>0.05</v>
      </c>
      <c r="H7" s="106">
        <f>IFERROR(IF(VLOOKUP($A7,'Annex 2 EHV charges'!$D:$P,13,FALSE)=0,"",VLOOKUP($A7,'Annex 2 EHV charges'!$D:$P,13,FALSE)),"")</f>
        <v>0.05</v>
      </c>
      <c r="I7" s="260" t="str">
        <f>IF(VLOOKUP(A7,'Annex 2 EHV charges'!$D$11:$Q$148,14,FALSE)&lt;=6,"",VLOOKUP(A7,'Annex 2 EHV charges'!$D$11:$Q$148,14,FALSE))</f>
        <v/>
      </c>
    </row>
    <row r="8" spans="1:15" ht="12.75" customHeight="1" x14ac:dyDescent="0.2">
      <c r="A8" s="103">
        <f t="array" ref="A8">IFERROR(INDEX('Annex 2 EHV charges'!$D$11:$D$260, MATCH(0, IF(ISBLANK('Annex 2 EHV charges'!$D$11:$D$260),1, COUNTIF(A$4:$A7, 'Annex 2 EHV charges'!$D$11:$D$260)), 0)),"")</f>
        <v>684</v>
      </c>
      <c r="B8" s="102">
        <f>IF($A8="","",VLOOKUP($A8,'Annex 2 EHV charges'!$D:$O,2,0))</f>
        <v>684</v>
      </c>
      <c r="C8" s="103">
        <f>IF($A8="","",VLOOKUP($A8,'Annex 2 EHV charges'!$D:$O,3,0))</f>
        <v>1800060532717</v>
      </c>
      <c r="D8" s="102" t="str">
        <f>IF($A8="","",VLOOKUP($A8,'Annex 2 EHV charges'!$D:$O,4,0))</f>
        <v>Barlockhart Moor</v>
      </c>
      <c r="E8" s="104" t="str">
        <f>IFERROR(IF(VLOOKUP($A8,'Annex 2 EHV charges'!$D:$P,10,FALSE)=0,"",VLOOKUP($A8,'Annex 2 EHV charges'!$D:$P,10,FALSE)),"")</f>
        <v>-</v>
      </c>
      <c r="F8" s="105">
        <f>IFERROR(IF(VLOOKUP($A8,'Annex 2 EHV charges'!$D:$P,11,FALSE)=0,"",VLOOKUP($A8,'Annex 2 EHV charges'!$D:$P,11,FALSE)),"")</f>
        <v>7888.52</v>
      </c>
      <c r="G8" s="106">
        <f>IFERROR(IF(VLOOKUP($A8,'Annex 2 EHV charges'!$D:$P,12,FALSE)=0,"",VLOOKUP($A8,'Annex 2 EHV charges'!$D:$P,12,FALSE)),"")</f>
        <v>0.05</v>
      </c>
      <c r="H8" s="106">
        <f>IFERROR(IF(VLOOKUP($A8,'Annex 2 EHV charges'!$D:$P,13,FALSE)=0,"",VLOOKUP($A8,'Annex 2 EHV charges'!$D:$P,13,FALSE)),"")</f>
        <v>0.05</v>
      </c>
      <c r="I8" s="260" t="str">
        <f>IF(VLOOKUP(A8,'Annex 2 EHV charges'!$D$11:$Q$148,14,FALSE)&lt;=6,"",VLOOKUP(A8,'Annex 2 EHV charges'!$D$11:$Q$148,14,FALSE))</f>
        <v/>
      </c>
    </row>
    <row r="9" spans="1:15" ht="12.75" customHeight="1" x14ac:dyDescent="0.2">
      <c r="A9" s="103">
        <f t="array" ref="A9">IFERROR(INDEX('Annex 2 EHV charges'!$D$11:$D$260, MATCH(0, IF(ISBLANK('Annex 2 EHV charges'!$D$11:$D$260),1, COUNTIF(A$4:$A8, 'Annex 2 EHV charges'!$D$11:$D$260)), 0)),"")</f>
        <v>685</v>
      </c>
      <c r="B9" s="102">
        <f>IF($A9="","",VLOOKUP($A9,'Annex 2 EHV charges'!$D:$O,2,0))</f>
        <v>685</v>
      </c>
      <c r="C9" s="103">
        <f>IF($A9="","",VLOOKUP($A9,'Annex 2 EHV charges'!$D:$O,3,0))</f>
        <v>1800060532735</v>
      </c>
      <c r="D9" s="102" t="str">
        <f>IF($A9="","",VLOOKUP($A9,'Annex 2 EHV charges'!$D:$O,4,0))</f>
        <v>Blantyre Muir</v>
      </c>
      <c r="E9" s="104" t="str">
        <f>IFERROR(IF(VLOOKUP($A9,'Annex 2 EHV charges'!$D:$P,10,FALSE)=0,"",VLOOKUP($A9,'Annex 2 EHV charges'!$D:$P,10,FALSE)),"")</f>
        <v>-</v>
      </c>
      <c r="F9" s="105">
        <f>IFERROR(IF(VLOOKUP($A9,'Annex 2 EHV charges'!$D:$P,11,FALSE)=0,"",VLOOKUP($A9,'Annex 2 EHV charges'!$D:$P,11,FALSE)),"")</f>
        <v>5128.71</v>
      </c>
      <c r="G9" s="106">
        <f>IFERROR(IF(VLOOKUP($A9,'Annex 2 EHV charges'!$D:$P,12,FALSE)=0,"",VLOOKUP($A9,'Annex 2 EHV charges'!$D:$P,12,FALSE)),"")</f>
        <v>0.05</v>
      </c>
      <c r="H9" s="106">
        <f>IFERROR(IF(VLOOKUP($A9,'Annex 2 EHV charges'!$D:$P,13,FALSE)=0,"",VLOOKUP($A9,'Annex 2 EHV charges'!$D:$P,13,FALSE)),"")</f>
        <v>0.05</v>
      </c>
      <c r="I9" s="260" t="str">
        <f>IF(VLOOKUP(A9,'Annex 2 EHV charges'!$D$11:$Q$148,14,FALSE)&lt;=6,"",VLOOKUP(A9,'Annex 2 EHV charges'!$D$11:$Q$148,14,FALSE))</f>
        <v/>
      </c>
    </row>
    <row r="10" spans="1:15" ht="12.75" customHeight="1" x14ac:dyDescent="0.2">
      <c r="A10" s="103" t="str">
        <f t="array" ref="A10">IFERROR(INDEX('Annex 2 EHV charges'!$D$11:$D$260, MATCH(0, IF(ISBLANK('Annex 2 EHV charges'!$D$11:$D$260),1, COUNTIF(A$4:$A9, 'Annex 2 EHV charges'!$D$11:$D$260)), 0)),"")</f>
        <v/>
      </c>
      <c r="B10" s="102" t="str">
        <f>IF($A10="","",VLOOKUP($A10,'Annex 2 EHV charges'!$D:$O,2,0))</f>
        <v/>
      </c>
      <c r="C10" s="103" t="str">
        <f>IF($A10="","",VLOOKUP($A10,'Annex 2 EHV charges'!$D:$O,3,0))</f>
        <v/>
      </c>
      <c r="D10" s="102" t="str">
        <f>IF($A10="","",VLOOKUP($A10,'Annex 2 EHV charges'!$D:$O,4,0))</f>
        <v/>
      </c>
      <c r="E10" s="104" t="str">
        <f>IFERROR(IF(VLOOKUP($A10,'Annex 2 EHV charges'!$D:$P,10,FALSE)=0,"",VLOOKUP($A10,'Annex 2 EHV charges'!$D:$P,10,FALSE)),"")</f>
        <v/>
      </c>
      <c r="F10" s="105" t="str">
        <f>IFERROR(IF(VLOOKUP($A10,'Annex 2 EHV charges'!$D:$P,11,FALSE)=0,"",VLOOKUP($A10,'Annex 2 EHV charges'!$D:$P,11,FALSE)),"")</f>
        <v/>
      </c>
      <c r="G10" s="106" t="str">
        <f>IFERROR(IF(VLOOKUP($A10,'Annex 2 EHV charges'!$D:$P,12,FALSE)=0,"",VLOOKUP($A10,'Annex 2 EHV charges'!$D:$P,12,FALSE)),"")</f>
        <v/>
      </c>
      <c r="H10" s="106" t="str">
        <f>IFERROR(IF(VLOOKUP($A10,'Annex 2 EHV charges'!$D:$P,13,FALSE)=0,"",VLOOKUP($A10,'Annex 2 EHV charges'!$D:$P,13,FALSE)),"")</f>
        <v/>
      </c>
      <c r="I10" s="260" t="str">
        <f>IF(VLOOKUP(A10,'Annex 2 EHV charges'!$D$11:$Q$148,14,FALSE)&lt;=6,"",VLOOKUP(A10,'Annex 2 EHV charges'!$D$11:$Q$148,14,FALSE))</f>
        <v/>
      </c>
    </row>
    <row r="11" spans="1:15" ht="12.75" customHeight="1" x14ac:dyDescent="0.2">
      <c r="A11" s="103">
        <f t="array" ref="A11">IFERROR(INDEX('Annex 2 EHV charges'!$D$11:$D$260, MATCH(0, IF(ISBLANK('Annex 2 EHV charges'!$D$11:$D$260),1, COUNTIF(A$4:$A10, 'Annex 2 EHV charges'!$D$11:$D$260)), 0)),"")</f>
        <v>688</v>
      </c>
      <c r="B11" s="102">
        <f>IF($A11="","",VLOOKUP($A11,'Annex 2 EHV charges'!$D:$O,2,0))</f>
        <v>688</v>
      </c>
      <c r="C11" s="103">
        <f>IF($A11="","",VLOOKUP($A11,'Annex 2 EHV charges'!$D:$O,3,0))</f>
        <v>1800060532656</v>
      </c>
      <c r="D11" s="102" t="str">
        <f>IF($A11="","",VLOOKUP($A11,'Annex 2 EHV charges'!$D:$O,4,0))</f>
        <v>Middleton Farm</v>
      </c>
      <c r="E11" s="104" t="str">
        <f>IFERROR(IF(VLOOKUP($A11,'Annex 2 EHV charges'!$D:$P,10,FALSE)=0,"",VLOOKUP($A11,'Annex 2 EHV charges'!$D:$P,10,FALSE)),"")</f>
        <v>-</v>
      </c>
      <c r="F11" s="105">
        <f>IFERROR(IF(VLOOKUP($A11,'Annex 2 EHV charges'!$D:$P,11,FALSE)=0,"",VLOOKUP($A11,'Annex 2 EHV charges'!$D:$P,11,FALSE)),"")</f>
        <v>4585.8900000000003</v>
      </c>
      <c r="G11" s="106">
        <f>IFERROR(IF(VLOOKUP($A11,'Annex 2 EHV charges'!$D:$P,12,FALSE)=0,"",VLOOKUP($A11,'Annex 2 EHV charges'!$D:$P,12,FALSE)),"")</f>
        <v>0.05</v>
      </c>
      <c r="H11" s="106">
        <f>IFERROR(IF(VLOOKUP($A11,'Annex 2 EHV charges'!$D:$P,13,FALSE)=0,"",VLOOKUP($A11,'Annex 2 EHV charges'!$D:$P,13,FALSE)),"")</f>
        <v>0.05</v>
      </c>
      <c r="I11" s="260" t="str">
        <f>IF(VLOOKUP(A11,'Annex 2 EHV charges'!$D$11:$Q$148,14,FALSE)&lt;=6,"",VLOOKUP(A11,'Annex 2 EHV charges'!$D$11:$Q$148,14,FALSE))</f>
        <v/>
      </c>
    </row>
    <row r="12" spans="1:15" ht="12.75" customHeight="1" x14ac:dyDescent="0.2">
      <c r="A12" s="103">
        <f t="array" ref="A12">IFERROR(INDEX('Annex 2 EHV charges'!$D$11:$D$260, MATCH(0, IF(ISBLANK('Annex 2 EHV charges'!$D$11:$D$260),1, COUNTIF(A$4:$A11, 'Annex 2 EHV charges'!$D$11:$D$260)), 0)),"")</f>
        <v>689</v>
      </c>
      <c r="B12" s="102">
        <f>IF($A12="","",VLOOKUP($A12,'Annex 2 EHV charges'!$D:$O,2,0))</f>
        <v>689</v>
      </c>
      <c r="C12" s="103">
        <f>IF($A12="","",VLOOKUP($A12,'Annex 2 EHV charges'!$D:$O,3,0))</f>
        <v>1800060532674</v>
      </c>
      <c r="D12" s="102" t="str">
        <f>IF($A12="","",VLOOKUP($A12,'Annex 2 EHV charges'!$D:$O,4,0))</f>
        <v>Neilston Community</v>
      </c>
      <c r="E12" s="104" t="str">
        <f>IFERROR(IF(VLOOKUP($A12,'Annex 2 EHV charges'!$D:$P,10,FALSE)=0,"",VLOOKUP($A12,'Annex 2 EHV charges'!$D:$P,10,FALSE)),"")</f>
        <v>-</v>
      </c>
      <c r="F12" s="105">
        <f>IFERROR(IF(VLOOKUP($A12,'Annex 2 EHV charges'!$D:$P,11,FALSE)=0,"",VLOOKUP($A12,'Annex 2 EHV charges'!$D:$P,11,FALSE)),"")</f>
        <v>5626.11</v>
      </c>
      <c r="G12" s="106">
        <f>IFERROR(IF(VLOOKUP($A12,'Annex 2 EHV charges'!$D:$P,12,FALSE)=0,"",VLOOKUP($A12,'Annex 2 EHV charges'!$D:$P,12,FALSE)),"")</f>
        <v>0.05</v>
      </c>
      <c r="H12" s="106">
        <f>IFERROR(IF(VLOOKUP($A12,'Annex 2 EHV charges'!$D:$P,13,FALSE)=0,"",VLOOKUP($A12,'Annex 2 EHV charges'!$D:$P,13,FALSE)),"")</f>
        <v>0.05</v>
      </c>
      <c r="I12" s="260" t="str">
        <f>IF(VLOOKUP(A12,'Annex 2 EHV charges'!$D$11:$Q$148,14,FALSE)&lt;=6,"",VLOOKUP(A12,'Annex 2 EHV charges'!$D$11:$Q$148,14,FALSE))</f>
        <v/>
      </c>
    </row>
    <row r="13" spans="1:15" ht="12.75" customHeight="1" x14ac:dyDescent="0.2">
      <c r="A13" s="103">
        <f t="array" ref="A13">IFERROR(INDEX('Annex 2 EHV charges'!$D$11:$D$260, MATCH(0, IF(ISBLANK('Annex 2 EHV charges'!$D$11:$D$260),1, COUNTIF(A$4:$A12, 'Annex 2 EHV charges'!$D$11:$D$260)), 0)),"")</f>
        <v>681</v>
      </c>
      <c r="B13" s="102">
        <f>IF($A13="","",VLOOKUP($A13,'Annex 2 EHV charges'!$D:$O,2,0))</f>
        <v>681</v>
      </c>
      <c r="C13" s="103">
        <f>IF($A13="","",VLOOKUP($A13,'Annex 2 EHV charges'!$D:$O,3,0))</f>
        <v>1800053653880</v>
      </c>
      <c r="D13" s="102" t="str">
        <f>IF($A13="","",VLOOKUP($A13,'Annex 2 EHV charges'!$D:$O,4,0))</f>
        <v>Garlaff Landfill</v>
      </c>
      <c r="E13" s="104" t="str">
        <f>IFERROR(IF(VLOOKUP($A13,'Annex 2 EHV charges'!$D:$P,10,FALSE)=0,"",VLOOKUP($A13,'Annex 2 EHV charges'!$D:$P,10,FALSE)),"")</f>
        <v>-</v>
      </c>
      <c r="F13" s="105" t="str">
        <f>IFERROR(IF(VLOOKUP($A13,'Annex 2 EHV charges'!$D:$P,11,FALSE)=0,"",VLOOKUP($A13,'Annex 2 EHV charges'!$D:$P,11,FALSE)),"")</f>
        <v>-</v>
      </c>
      <c r="G13" s="106" t="str">
        <f>IFERROR(IF(VLOOKUP($A13,'Annex 2 EHV charges'!$D:$P,12,FALSE)=0,"",VLOOKUP($A13,'Annex 2 EHV charges'!$D:$P,12,FALSE)),"")</f>
        <v>-</v>
      </c>
      <c r="H13" s="106" t="str">
        <f>IFERROR(IF(VLOOKUP($A13,'Annex 2 EHV charges'!$D:$P,13,FALSE)=0,"",VLOOKUP($A13,'Annex 2 EHV charges'!$D:$P,13,FALSE)),"")</f>
        <v>-</v>
      </c>
      <c r="I13" s="260" t="str">
        <f>IF(VLOOKUP(A13,'Annex 2 EHV charges'!$D$11:$Q$148,14,FALSE)&lt;=6,"",VLOOKUP(A13,'Annex 2 EHV charges'!$D$11:$Q$148,14,FALSE))</f>
        <v/>
      </c>
    </row>
    <row r="14" spans="1:15" ht="12.75" customHeight="1" x14ac:dyDescent="0.2">
      <c r="A14" s="103">
        <f t="array" ref="A14">IFERROR(INDEX('Annex 2 EHV charges'!$D$11:$D$260, MATCH(0, IF(ISBLANK('Annex 2 EHV charges'!$D$11:$D$260),1, COUNTIF(A$4:$A13, 'Annex 2 EHV charges'!$D$11:$D$260)), 0)),"")</f>
        <v>629</v>
      </c>
      <c r="B14" s="102">
        <f>IF($A14="","",VLOOKUP($A14,'Annex 2 EHV charges'!$D:$O,2,0))</f>
        <v>629</v>
      </c>
      <c r="C14" s="103">
        <f>IF($A14="","",VLOOKUP($A14,'Annex 2 EHV charges'!$D:$O,3,0))</f>
        <v>1800054992977</v>
      </c>
      <c r="D14" s="102" t="str">
        <f>IF($A14="","",VLOOKUP($A14,'Annex 2 EHV charges'!$D:$O,4,0))</f>
        <v>Hagshaw Hill Extension</v>
      </c>
      <c r="E14" s="104" t="str">
        <f>IFERROR(IF(VLOOKUP($A14,'Annex 2 EHV charges'!$D:$P,10,FALSE)=0,"",VLOOKUP($A14,'Annex 2 EHV charges'!$D:$P,10,FALSE)),"")</f>
        <v>-</v>
      </c>
      <c r="F14" s="105">
        <f>IFERROR(IF(VLOOKUP($A14,'Annex 2 EHV charges'!$D:$P,11,FALSE)=0,"",VLOOKUP($A14,'Annex 2 EHV charges'!$D:$P,11,FALSE)),"")</f>
        <v>15942.98</v>
      </c>
      <c r="G14" s="106">
        <f>IFERROR(IF(VLOOKUP($A14,'Annex 2 EHV charges'!$D:$P,12,FALSE)=0,"",VLOOKUP($A14,'Annex 2 EHV charges'!$D:$P,12,FALSE)),"")</f>
        <v>0.05</v>
      </c>
      <c r="H14" s="106">
        <f>IFERROR(IF(VLOOKUP($A14,'Annex 2 EHV charges'!$D:$P,13,FALSE)=0,"",VLOOKUP($A14,'Annex 2 EHV charges'!$D:$P,13,FALSE)),"")</f>
        <v>0.05</v>
      </c>
      <c r="I14" s="260" t="str">
        <f>IF(VLOOKUP(A14,'Annex 2 EHV charges'!$D$11:$Q$148,14,FALSE)&lt;=6,"",VLOOKUP(A14,'Annex 2 EHV charges'!$D$11:$Q$148,14,FALSE))</f>
        <v/>
      </c>
    </row>
    <row r="15" spans="1:15" ht="12.75" customHeight="1" x14ac:dyDescent="0.2">
      <c r="A15" s="103">
        <f t="array" ref="A15">IFERROR(INDEX('Annex 2 EHV charges'!$D$11:$D$260, MATCH(0, IF(ISBLANK('Annex 2 EHV charges'!$D$11:$D$260),1, COUNTIF(A$4:$A14, 'Annex 2 EHV charges'!$D$11:$D$260)), 0)),"")</f>
        <v>671</v>
      </c>
      <c r="B15" s="102">
        <f>IF($A15="","",VLOOKUP($A15,'Annex 2 EHV charges'!$D:$O,2,0))</f>
        <v>671</v>
      </c>
      <c r="C15" s="103">
        <f>IF($A15="","",VLOOKUP($A15,'Annex 2 EHV charges'!$D:$O,3,0))</f>
        <v>1800060328044</v>
      </c>
      <c r="D15" s="102" t="str">
        <f>IF($A15="","",VLOOKUP($A15,'Annex 2 EHV charges'!$D:$O,4,0))</f>
        <v>Muirhall</v>
      </c>
      <c r="E15" s="104" t="str">
        <f>IFERROR(IF(VLOOKUP($A15,'Annex 2 EHV charges'!$D:$P,10,FALSE)=0,"",VLOOKUP($A15,'Annex 2 EHV charges'!$D:$P,10,FALSE)),"")</f>
        <v>-</v>
      </c>
      <c r="F15" s="105">
        <f>IFERROR(IF(VLOOKUP($A15,'Annex 2 EHV charges'!$D:$P,11,FALSE)=0,"",VLOOKUP($A15,'Annex 2 EHV charges'!$D:$P,11,FALSE)),"")</f>
        <v>7204.83</v>
      </c>
      <c r="G15" s="106">
        <f>IFERROR(IF(VLOOKUP($A15,'Annex 2 EHV charges'!$D:$P,12,FALSE)=0,"",VLOOKUP($A15,'Annex 2 EHV charges'!$D:$P,12,FALSE)),"")</f>
        <v>0.05</v>
      </c>
      <c r="H15" s="106">
        <f>IFERROR(IF(VLOOKUP($A15,'Annex 2 EHV charges'!$D:$P,13,FALSE)=0,"",VLOOKUP($A15,'Annex 2 EHV charges'!$D:$P,13,FALSE)),"")</f>
        <v>0.05</v>
      </c>
      <c r="I15" s="260" t="str">
        <f>IF(VLOOKUP(A15,'Annex 2 EHV charges'!$D$11:$Q$148,14,FALSE)&lt;=6,"",VLOOKUP(A15,'Annex 2 EHV charges'!$D$11:$Q$148,14,FALSE))</f>
        <v/>
      </c>
    </row>
    <row r="16" spans="1:15" ht="12.75" customHeight="1" x14ac:dyDescent="0.2">
      <c r="A16" s="103">
        <f t="array" ref="A16">IFERROR(INDEX('Annex 2 EHV charges'!$D$11:$D$260, MATCH(0, IF(ISBLANK('Annex 2 EHV charges'!$D$11:$D$260),1, COUNTIF(A$4:$A15, 'Annex 2 EHV charges'!$D$11:$D$260)), 0)),"")</f>
        <v>672</v>
      </c>
      <c r="B16" s="102">
        <f>IF($A16="","",VLOOKUP($A16,'Annex 2 EHV charges'!$D:$O,2,0))</f>
        <v>672</v>
      </c>
      <c r="C16" s="103">
        <f>IF($A16="","",VLOOKUP($A16,'Annex 2 EHV charges'!$D:$O,3,0))</f>
        <v>1800060372122</v>
      </c>
      <c r="D16" s="102" t="str">
        <f>IF($A16="","",VLOOKUP($A16,'Annex 2 EHV charges'!$D:$O,4,0))</f>
        <v>Burnfoot</v>
      </c>
      <c r="E16" s="104" t="str">
        <f>IFERROR(IF(VLOOKUP($A16,'Annex 2 EHV charges'!$D:$P,10,FALSE)=0,"",VLOOKUP($A16,'Annex 2 EHV charges'!$D:$P,10,FALSE)),"")</f>
        <v>-</v>
      </c>
      <c r="F16" s="105">
        <f>IFERROR(IF(VLOOKUP($A16,'Annex 2 EHV charges'!$D:$P,11,FALSE)=0,"",VLOOKUP($A16,'Annex 2 EHV charges'!$D:$P,11,FALSE)),"")</f>
        <v>7040.97</v>
      </c>
      <c r="G16" s="106">
        <f>IFERROR(IF(VLOOKUP($A16,'Annex 2 EHV charges'!$D:$P,12,FALSE)=0,"",VLOOKUP($A16,'Annex 2 EHV charges'!$D:$P,12,FALSE)),"")</f>
        <v>0.05</v>
      </c>
      <c r="H16" s="106">
        <f>IFERROR(IF(VLOOKUP($A16,'Annex 2 EHV charges'!$D:$P,13,FALSE)=0,"",VLOOKUP($A16,'Annex 2 EHV charges'!$D:$P,13,FALSE)),"")</f>
        <v>0.05</v>
      </c>
      <c r="I16" s="260" t="str">
        <f>IF(VLOOKUP(A16,'Annex 2 EHV charges'!$D$11:$Q$148,14,FALSE)&lt;=6,"",VLOOKUP(A16,'Annex 2 EHV charges'!$D$11:$Q$148,14,FALSE))</f>
        <v/>
      </c>
    </row>
    <row r="17" spans="1:9" ht="12.75" customHeight="1" x14ac:dyDescent="0.2">
      <c r="A17" s="103">
        <f t="array" ref="A17">IFERROR(INDEX('Annex 2 EHV charges'!$D$11:$D$260, MATCH(0, IF(ISBLANK('Annex 2 EHV charges'!$D$11:$D$260),1, COUNTIF(A$4:$A16, 'Annex 2 EHV charges'!$D$11:$D$260)), 0)),"")</f>
        <v>690</v>
      </c>
      <c r="B17" s="102">
        <f>IF($A17="","",VLOOKUP($A17,'Annex 2 EHV charges'!$D:$O,2,0))</f>
        <v>690</v>
      </c>
      <c r="C17" s="103">
        <f>IF($A17="","",VLOOKUP($A17,'Annex 2 EHV charges'!$D:$O,3,0))</f>
        <v>1800060532503</v>
      </c>
      <c r="D17" s="102" t="str">
        <f>IF($A17="","",VLOOKUP($A17,'Annex 2 EHV charges'!$D:$O,4,0))</f>
        <v>Westfield WF</v>
      </c>
      <c r="E17" s="104" t="str">
        <f>IFERROR(IF(VLOOKUP($A17,'Annex 2 EHV charges'!$D:$P,10,FALSE)=0,"",VLOOKUP($A17,'Annex 2 EHV charges'!$D:$P,10,FALSE)),"")</f>
        <v>-</v>
      </c>
      <c r="F17" s="105">
        <f>IFERROR(IF(VLOOKUP($A17,'Annex 2 EHV charges'!$D:$P,11,FALSE)=0,"",VLOOKUP($A17,'Annex 2 EHV charges'!$D:$P,11,FALSE)),"")</f>
        <v>6268.63</v>
      </c>
      <c r="G17" s="106">
        <f>IFERROR(IF(VLOOKUP($A17,'Annex 2 EHV charges'!$D:$P,12,FALSE)=0,"",VLOOKUP($A17,'Annex 2 EHV charges'!$D:$P,12,FALSE)),"")</f>
        <v>0.05</v>
      </c>
      <c r="H17" s="106">
        <f>IFERROR(IF(VLOOKUP($A17,'Annex 2 EHV charges'!$D:$P,13,FALSE)=0,"",VLOOKUP($A17,'Annex 2 EHV charges'!$D:$P,13,FALSE)),"")</f>
        <v>0.05</v>
      </c>
      <c r="I17" s="260" t="str">
        <f>IF(VLOOKUP(A17,'Annex 2 EHV charges'!$D$11:$Q$148,14,FALSE)&lt;=6,"",VLOOKUP(A17,'Annex 2 EHV charges'!$D$11:$Q$148,14,FALSE))</f>
        <v/>
      </c>
    </row>
    <row r="18" spans="1:9" ht="12.75" customHeight="1" x14ac:dyDescent="0.2">
      <c r="A18" s="103">
        <f t="array" ref="A18">IFERROR(INDEX('Annex 2 EHV charges'!$D$11:$D$260, MATCH(0, IF(ISBLANK('Annex 2 EHV charges'!$D$11:$D$260),1, COUNTIF(A$4:$A17, 'Annex 2 EHV charges'!$D$11:$D$260)), 0)),"")</f>
        <v>691</v>
      </c>
      <c r="B18" s="102">
        <f>IF($A18="","",VLOOKUP($A18,'Annex 2 EHV charges'!$D:$O,2,0))</f>
        <v>691</v>
      </c>
      <c r="C18" s="103">
        <f>IF($A18="","",VLOOKUP($A18,'Annex 2 EHV charges'!$D:$O,3,0))</f>
        <v>1800060532692</v>
      </c>
      <c r="D18" s="102" t="str">
        <f>IF($A18="","",VLOOKUP($A18,'Annex 2 EHV charges'!$D:$O,4,0))</f>
        <v>Barmoor WF</v>
      </c>
      <c r="E18" s="104" t="str">
        <f>IFERROR(IF(VLOOKUP($A18,'Annex 2 EHV charges'!$D:$P,10,FALSE)=0,"",VLOOKUP($A18,'Annex 2 EHV charges'!$D:$P,10,FALSE)),"")</f>
        <v>-</v>
      </c>
      <c r="F18" s="105">
        <f>IFERROR(IF(VLOOKUP($A18,'Annex 2 EHV charges'!$D:$P,11,FALSE)=0,"",VLOOKUP($A18,'Annex 2 EHV charges'!$D:$P,11,FALSE)),"")</f>
        <v>16744.02</v>
      </c>
      <c r="G18" s="106">
        <f>IFERROR(IF(VLOOKUP($A18,'Annex 2 EHV charges'!$D:$P,12,FALSE)=0,"",VLOOKUP($A18,'Annex 2 EHV charges'!$D:$P,12,FALSE)),"")</f>
        <v>0.05</v>
      </c>
      <c r="H18" s="106">
        <f>IFERROR(IF(VLOOKUP($A18,'Annex 2 EHV charges'!$D:$P,13,FALSE)=0,"",VLOOKUP($A18,'Annex 2 EHV charges'!$D:$P,13,FALSE)),"")</f>
        <v>0.05</v>
      </c>
      <c r="I18" s="260" t="str">
        <f>IF(VLOOKUP(A18,'Annex 2 EHV charges'!$D$11:$Q$148,14,FALSE)&lt;=6,"",VLOOKUP(A18,'Annex 2 EHV charges'!$D$11:$Q$148,14,FALSE))</f>
        <v/>
      </c>
    </row>
    <row r="19" spans="1:9" ht="12.75" customHeight="1" x14ac:dyDescent="0.2">
      <c r="A19" s="103">
        <f t="array" ref="A19">IFERROR(INDEX('Annex 2 EHV charges'!$D$11:$D$260, MATCH(0, IF(ISBLANK('Annex 2 EHV charges'!$D$11:$D$260),1, COUNTIF(A$4:$A18, 'Annex 2 EHV charges'!$D$11:$D$260)), 0)),"")</f>
        <v>692</v>
      </c>
      <c r="B19" s="102">
        <f>IF($A19="","",VLOOKUP($A19,'Annex 2 EHV charges'!$D:$O,2,0))</f>
        <v>692</v>
      </c>
      <c r="C19" s="103">
        <f>IF($A19="","",VLOOKUP($A19,'Annex 2 EHV charges'!$D:$O,3,0))</f>
        <v>1800060566993</v>
      </c>
      <c r="D19" s="102" t="str">
        <f>IF($A19="","",VLOOKUP($A19,'Annex 2 EHV charges'!$D:$O,4,0))</f>
        <v>Nutberry WF</v>
      </c>
      <c r="E19" s="104" t="str">
        <f>IFERROR(IF(VLOOKUP($A19,'Annex 2 EHV charges'!$D:$P,10,FALSE)=0,"",VLOOKUP($A19,'Annex 2 EHV charges'!$D:$P,10,FALSE)),"")</f>
        <v>-</v>
      </c>
      <c r="F19" s="105">
        <f>IFERROR(IF(VLOOKUP($A19,'Annex 2 EHV charges'!$D:$P,11,FALSE)=0,"",VLOOKUP($A19,'Annex 2 EHV charges'!$D:$P,11,FALSE)),"")</f>
        <v>13496.24</v>
      </c>
      <c r="G19" s="106">
        <f>IFERROR(IF(VLOOKUP($A19,'Annex 2 EHV charges'!$D:$P,12,FALSE)=0,"",VLOOKUP($A19,'Annex 2 EHV charges'!$D:$P,12,FALSE)),"")</f>
        <v>0.05</v>
      </c>
      <c r="H19" s="106">
        <f>IFERROR(IF(VLOOKUP($A19,'Annex 2 EHV charges'!$D:$P,13,FALSE)=0,"",VLOOKUP($A19,'Annex 2 EHV charges'!$D:$P,13,FALSE)),"")</f>
        <v>0.05</v>
      </c>
      <c r="I19" s="260" t="str">
        <f>IF(VLOOKUP(A19,'Annex 2 EHV charges'!$D$11:$Q$148,14,FALSE)&lt;=6,"",VLOOKUP(A19,'Annex 2 EHV charges'!$D$11:$Q$148,14,FALSE))</f>
        <v/>
      </c>
    </row>
    <row r="20" spans="1:9" ht="12.75" customHeight="1" x14ac:dyDescent="0.2">
      <c r="A20" s="103">
        <f t="array" ref="A20">IFERROR(INDEX('Annex 2 EHV charges'!$D$11:$D$260, MATCH(0, IF(ISBLANK('Annex 2 EHV charges'!$D$11:$D$260),1, COUNTIF(A$4:$A19, 'Annex 2 EHV charges'!$D$11:$D$260)), 0)),"")</f>
        <v>695</v>
      </c>
      <c r="B20" s="102">
        <f>IF($A20="","",VLOOKUP($A20,'Annex 2 EHV charges'!$D:$O,2,0))</f>
        <v>695</v>
      </c>
      <c r="C20" s="103">
        <f>IF($A20="","",VLOOKUP($A20,'Annex 2 EHV charges'!$D:$O,3,0))</f>
        <v>1800060652463</v>
      </c>
      <c r="D20" s="102" t="str">
        <f>IF($A20="","",VLOOKUP($A20,'Annex 2 EHV charges'!$D:$O,4,0))</f>
        <v>Carcreugh WF</v>
      </c>
      <c r="E20" s="104" t="str">
        <f>IFERROR(IF(VLOOKUP($A20,'Annex 2 EHV charges'!$D:$P,10,FALSE)=0,"",VLOOKUP($A20,'Annex 2 EHV charges'!$D:$P,10,FALSE)),"")</f>
        <v>-</v>
      </c>
      <c r="F20" s="105">
        <f>IFERROR(IF(VLOOKUP($A20,'Annex 2 EHV charges'!$D:$P,11,FALSE)=0,"",VLOOKUP($A20,'Annex 2 EHV charges'!$D:$P,11,FALSE)),"")</f>
        <v>5640.74</v>
      </c>
      <c r="G20" s="106">
        <f>IFERROR(IF(VLOOKUP($A20,'Annex 2 EHV charges'!$D:$P,12,FALSE)=0,"",VLOOKUP($A20,'Annex 2 EHV charges'!$D:$P,12,FALSE)),"")</f>
        <v>0.05</v>
      </c>
      <c r="H20" s="106">
        <f>IFERROR(IF(VLOOKUP($A20,'Annex 2 EHV charges'!$D:$P,13,FALSE)=0,"",VLOOKUP($A20,'Annex 2 EHV charges'!$D:$P,13,FALSE)),"")</f>
        <v>0.05</v>
      </c>
      <c r="I20" s="260" t="str">
        <f>IF(VLOOKUP(A20,'Annex 2 EHV charges'!$D$11:$Q$148,14,FALSE)&lt;=6,"",VLOOKUP(A20,'Annex 2 EHV charges'!$D$11:$Q$148,14,FALSE))</f>
        <v/>
      </c>
    </row>
    <row r="21" spans="1:9" ht="12.75" customHeight="1" x14ac:dyDescent="0.2">
      <c r="A21" s="103">
        <f t="array" ref="A21">IFERROR(INDEX('Annex 2 EHV charges'!$D$11:$D$260, MATCH(0, IF(ISBLANK('Annex 2 EHV charges'!$D$11:$D$260),1, COUNTIF(A$4:$A20, 'Annex 2 EHV charges'!$D$11:$D$260)), 0)),"")</f>
        <v>700</v>
      </c>
      <c r="B21" s="102">
        <f>IF($A21="","",VLOOKUP($A21,'Annex 2 EHV charges'!$D:$O,2,0))</f>
        <v>700</v>
      </c>
      <c r="C21" s="103">
        <f>IF($A21="","",VLOOKUP($A21,'Annex 2 EHV charges'!$D:$O,3,0))</f>
        <v>1800060642776</v>
      </c>
      <c r="D21" s="102" t="str">
        <f>IF($A21="","",VLOOKUP($A21,'Annex 2 EHV charges'!$D:$O,4,0))</f>
        <v>West Browncastle WF</v>
      </c>
      <c r="E21" s="104" t="str">
        <f>IFERROR(IF(VLOOKUP($A21,'Annex 2 EHV charges'!$D:$P,10,FALSE)=0,"",VLOOKUP($A21,'Annex 2 EHV charges'!$D:$P,10,FALSE)),"")</f>
        <v>-</v>
      </c>
      <c r="F21" s="105">
        <f>IFERROR(IF(VLOOKUP($A21,'Annex 2 EHV charges'!$D:$P,11,FALSE)=0,"",VLOOKUP($A21,'Annex 2 EHV charges'!$D:$P,11,FALSE)),"")</f>
        <v>25242.5</v>
      </c>
      <c r="G21" s="106">
        <f>IFERROR(IF(VLOOKUP($A21,'Annex 2 EHV charges'!$D:$P,12,FALSE)=0,"",VLOOKUP($A21,'Annex 2 EHV charges'!$D:$P,12,FALSE)),"")</f>
        <v>0.05</v>
      </c>
      <c r="H21" s="106">
        <f>IFERROR(IF(VLOOKUP($A21,'Annex 2 EHV charges'!$D:$P,13,FALSE)=0,"",VLOOKUP($A21,'Annex 2 EHV charges'!$D:$P,13,FALSE)),"")</f>
        <v>0.05</v>
      </c>
      <c r="I21" s="260" t="str">
        <f>IF(VLOOKUP(A21,'Annex 2 EHV charges'!$D$11:$Q$148,14,FALSE)&lt;=6,"",VLOOKUP(A21,'Annex 2 EHV charges'!$D$11:$Q$148,14,FALSE))</f>
        <v/>
      </c>
    </row>
    <row r="22" spans="1:9" ht="12.75" customHeight="1" x14ac:dyDescent="0.2">
      <c r="A22" s="103">
        <f t="array" ref="A22">IFERROR(INDEX('Annex 2 EHV charges'!$D$11:$D$260, MATCH(0, IF(ISBLANK('Annex 2 EHV charges'!$D$11:$D$260),1, COUNTIF(A$4:$A21, 'Annex 2 EHV charges'!$D$11:$D$260)), 0)),"")</f>
        <v>699</v>
      </c>
      <c r="B22" s="102">
        <f>IF($A22="","",VLOOKUP($A22,'Annex 2 EHV charges'!$D:$O,2,0))</f>
        <v>699</v>
      </c>
      <c r="C22" s="103">
        <f>IF($A22="","",VLOOKUP($A22,'Annex 2 EHV charges'!$D:$O,3,0))</f>
        <v>1800060632670</v>
      </c>
      <c r="D22" s="102" t="str">
        <f>IF($A22="","",VLOOKUP($A22,'Annex 2 EHV charges'!$D:$O,4,0))</f>
        <v>Viridor (Waste energy)</v>
      </c>
      <c r="E22" s="104" t="str">
        <f>IFERROR(IF(VLOOKUP($A22,'Annex 2 EHV charges'!$D:$P,10,FALSE)=0,"",VLOOKUP($A22,'Annex 2 EHV charges'!$D:$P,10,FALSE)),"")</f>
        <v>-</v>
      </c>
      <c r="F22" s="105">
        <f>IFERROR(IF(VLOOKUP($A22,'Annex 2 EHV charges'!$D:$P,11,FALSE)=0,"",VLOOKUP($A22,'Annex 2 EHV charges'!$D:$P,11,FALSE)),"")</f>
        <v>8336.18</v>
      </c>
      <c r="G22" s="106">
        <f>IFERROR(IF(VLOOKUP($A22,'Annex 2 EHV charges'!$D:$P,12,FALSE)=0,"",VLOOKUP($A22,'Annex 2 EHV charges'!$D:$P,12,FALSE)),"")</f>
        <v>0.05</v>
      </c>
      <c r="H22" s="106">
        <f>IFERROR(IF(VLOOKUP($A22,'Annex 2 EHV charges'!$D:$P,13,FALSE)=0,"",VLOOKUP($A22,'Annex 2 EHV charges'!$D:$P,13,FALSE)),"")</f>
        <v>0.05</v>
      </c>
      <c r="I22" s="260" t="str">
        <f>IF(VLOOKUP(A22,'Annex 2 EHV charges'!$D$11:$Q$148,14,FALSE)&lt;=6,"",VLOOKUP(A22,'Annex 2 EHV charges'!$D$11:$Q$148,14,FALSE))</f>
        <v>See Annex 6</v>
      </c>
    </row>
    <row r="23" spans="1:9" ht="12.75" customHeight="1" x14ac:dyDescent="0.2">
      <c r="A23" s="103">
        <f t="array" ref="A23">IFERROR(INDEX('Annex 2 EHV charges'!$D$11:$D$260, MATCH(0, IF(ISBLANK('Annex 2 EHV charges'!$D$11:$D$260),1, COUNTIF(A$4:$A22, 'Annex 2 EHV charges'!$D$11:$D$260)), 0)),"")</f>
        <v>620</v>
      </c>
      <c r="B23" s="102">
        <f>IF($A23="","",VLOOKUP($A23,'Annex 2 EHV charges'!$D:$O,2,0))</f>
        <v>620</v>
      </c>
      <c r="C23" s="103">
        <f>IF($A23="","",VLOOKUP($A23,'Annex 2 EHV charges'!$D:$O,3,0))</f>
        <v>1800060289510</v>
      </c>
      <c r="D23" s="102" t="str">
        <f>IF($A23="","",VLOOKUP($A23,'Annex 2 EHV charges'!$D:$O,4,0))</f>
        <v>Craigengelt</v>
      </c>
      <c r="E23" s="104" t="str">
        <f>IFERROR(IF(VLOOKUP($A23,'Annex 2 EHV charges'!$D:$P,10,FALSE)=0,"",VLOOKUP($A23,'Annex 2 EHV charges'!$D:$P,10,FALSE)),"")</f>
        <v>-</v>
      </c>
      <c r="F23" s="105">
        <f>IFERROR(IF(VLOOKUP($A23,'Annex 2 EHV charges'!$D:$P,11,FALSE)=0,"",VLOOKUP($A23,'Annex 2 EHV charges'!$D:$P,11,FALSE)),"")</f>
        <v>18143.13</v>
      </c>
      <c r="G23" s="106">
        <f>IFERROR(IF(VLOOKUP($A23,'Annex 2 EHV charges'!$D:$P,12,FALSE)=0,"",VLOOKUP($A23,'Annex 2 EHV charges'!$D:$P,12,FALSE)),"")</f>
        <v>0.05</v>
      </c>
      <c r="H23" s="106">
        <f>IFERROR(IF(VLOOKUP($A23,'Annex 2 EHV charges'!$D:$P,13,FALSE)=0,"",VLOOKUP($A23,'Annex 2 EHV charges'!$D:$P,13,FALSE)),"")</f>
        <v>0.05</v>
      </c>
      <c r="I23" s="260" t="str">
        <f>IF(VLOOKUP(A23,'Annex 2 EHV charges'!$D$11:$Q$148,14,FALSE)&lt;=6,"",VLOOKUP(A23,'Annex 2 EHV charges'!$D$11:$Q$148,14,FALSE))</f>
        <v/>
      </c>
    </row>
    <row r="24" spans="1:9" ht="12.75" customHeight="1" x14ac:dyDescent="0.2">
      <c r="A24" s="103">
        <f t="array" ref="A24">IFERROR(INDEX('Annex 2 EHV charges'!$D$11:$D$260, MATCH(0, IF(ISBLANK('Annex 2 EHV charges'!$D$11:$D$260),1, COUNTIF(A$4:$A23, 'Annex 2 EHV charges'!$D$11:$D$260)), 0)),"")</f>
        <v>621</v>
      </c>
      <c r="B24" s="102">
        <f>IF($A24="","",VLOOKUP($A24,'Annex 2 EHV charges'!$D:$O,2,0))</f>
        <v>621</v>
      </c>
      <c r="C24" s="103">
        <f>IF($A24="","",VLOOKUP($A24,'Annex 2 EHV charges'!$D:$O,3,0))</f>
        <v>1800054865141</v>
      </c>
      <c r="D24" s="102" t="str">
        <f>IF($A24="","",VLOOKUP($A24,'Annex 2 EHV charges'!$D:$O,4,0))</f>
        <v>Greenknowes</v>
      </c>
      <c r="E24" s="104" t="str">
        <f>IFERROR(IF(VLOOKUP($A24,'Annex 2 EHV charges'!$D:$P,10,FALSE)=0,"",VLOOKUP($A24,'Annex 2 EHV charges'!$D:$P,10,FALSE)),"")</f>
        <v>-</v>
      </c>
      <c r="F24" s="105">
        <f>IFERROR(IF(VLOOKUP($A24,'Annex 2 EHV charges'!$D:$P,11,FALSE)=0,"",VLOOKUP($A24,'Annex 2 EHV charges'!$D:$P,11,FALSE)),"")</f>
        <v>32772.1</v>
      </c>
      <c r="G24" s="106">
        <f>IFERROR(IF(VLOOKUP($A24,'Annex 2 EHV charges'!$D:$P,12,FALSE)=0,"",VLOOKUP($A24,'Annex 2 EHV charges'!$D:$P,12,FALSE)),"")</f>
        <v>0.05</v>
      </c>
      <c r="H24" s="106">
        <f>IFERROR(IF(VLOOKUP($A24,'Annex 2 EHV charges'!$D:$P,13,FALSE)=0,"",VLOOKUP($A24,'Annex 2 EHV charges'!$D:$P,13,FALSE)),"")</f>
        <v>0.05</v>
      </c>
      <c r="I24" s="260" t="str">
        <f>IF(VLOOKUP(A24,'Annex 2 EHV charges'!$D$11:$Q$148,14,FALSE)&lt;=6,"",VLOOKUP(A24,'Annex 2 EHV charges'!$D$11:$Q$148,14,FALSE))</f>
        <v/>
      </c>
    </row>
    <row r="25" spans="1:9" ht="12.75" customHeight="1" x14ac:dyDescent="0.2">
      <c r="A25" s="103">
        <f t="array" ref="A25">IFERROR(INDEX('Annex 2 EHV charges'!$D$11:$D$260, MATCH(0, IF(ISBLANK('Annex 2 EHV charges'!$D$11:$D$260),1, COUNTIF(A$4:$A24, 'Annex 2 EHV charges'!$D$11:$D$260)), 0)),"")</f>
        <v>703</v>
      </c>
      <c r="B25" s="102">
        <f>IF($A25="","",VLOOKUP($A25,'Annex 2 EHV charges'!$D:$O,2,0))</f>
        <v>703</v>
      </c>
      <c r="C25" s="103">
        <f>IF($A25="","",VLOOKUP($A25,'Annex 2 EHV charges'!$D:$O,3,0))</f>
        <v>1800060683763</v>
      </c>
      <c r="D25" s="102" t="str">
        <f>IF($A25="","",VLOOKUP($A25,'Annex 2 EHV charges'!$D:$O,4,0))</f>
        <v>Ewe Hill Dumfries WF</v>
      </c>
      <c r="E25" s="104" t="str">
        <f>IFERROR(IF(VLOOKUP($A25,'Annex 2 EHV charges'!$D:$P,10,FALSE)=0,"",VLOOKUP($A25,'Annex 2 EHV charges'!$D:$P,10,FALSE)),"")</f>
        <v>-</v>
      </c>
      <c r="F25" s="105">
        <f>IFERROR(IF(VLOOKUP($A25,'Annex 2 EHV charges'!$D:$P,11,FALSE)=0,"",VLOOKUP($A25,'Annex 2 EHV charges'!$D:$P,11,FALSE)),"")</f>
        <v>18794.52</v>
      </c>
      <c r="G25" s="106">
        <f>IFERROR(IF(VLOOKUP($A25,'Annex 2 EHV charges'!$D:$P,12,FALSE)=0,"",VLOOKUP($A25,'Annex 2 EHV charges'!$D:$P,12,FALSE)),"")</f>
        <v>0.05</v>
      </c>
      <c r="H25" s="106">
        <f>IFERROR(IF(VLOOKUP($A25,'Annex 2 EHV charges'!$D:$P,13,FALSE)=0,"",VLOOKUP($A25,'Annex 2 EHV charges'!$D:$P,13,FALSE)),"")</f>
        <v>0.05</v>
      </c>
      <c r="I25" s="260" t="str">
        <f>IF(VLOOKUP(A25,'Annex 2 EHV charges'!$D$11:$Q$148,14,FALSE)&lt;=6,"",VLOOKUP(A25,'Annex 2 EHV charges'!$D$11:$Q$148,14,FALSE))</f>
        <v/>
      </c>
    </row>
    <row r="26" spans="1:9" ht="12.75" customHeight="1" x14ac:dyDescent="0.2">
      <c r="A26" s="103">
        <f t="array" ref="A26">IFERROR(INDEX('Annex 2 EHV charges'!$D$11:$D$260, MATCH(0, IF(ISBLANK('Annex 2 EHV charges'!$D$11:$D$260),1, COUNTIF(A$4:$A25, 'Annex 2 EHV charges'!$D$11:$D$260)), 0)),"")</f>
        <v>704</v>
      </c>
      <c r="B26" s="102">
        <f>IF($A26="","",VLOOKUP($A26,'Annex 2 EHV charges'!$D:$O,2,0))</f>
        <v>704</v>
      </c>
      <c r="C26" s="103">
        <f>IF($A26="","",VLOOKUP($A26,'Annex 2 EHV charges'!$D:$O,3,0))</f>
        <v>1800060697232</v>
      </c>
      <c r="D26" s="102" t="str">
        <f>IF($A26="","",VLOOKUP($A26,'Annex 2 EHV charges'!$D:$O,4,0))</f>
        <v>Langhope Rig (D) WF</v>
      </c>
      <c r="E26" s="104" t="str">
        <f>IFERROR(IF(VLOOKUP($A26,'Annex 2 EHV charges'!$D:$P,10,FALSE)=0,"",VLOOKUP($A26,'Annex 2 EHV charges'!$D:$P,10,FALSE)),"")</f>
        <v>-</v>
      </c>
      <c r="F26" s="105">
        <f>IFERROR(IF(VLOOKUP($A26,'Annex 2 EHV charges'!$D:$P,11,FALSE)=0,"",VLOOKUP($A26,'Annex 2 EHV charges'!$D:$P,11,FALSE)),"")</f>
        <v>1229.53</v>
      </c>
      <c r="G26" s="106">
        <f>IFERROR(IF(VLOOKUP($A26,'Annex 2 EHV charges'!$D:$P,12,FALSE)=0,"",VLOOKUP($A26,'Annex 2 EHV charges'!$D:$P,12,FALSE)),"")</f>
        <v>0.05</v>
      </c>
      <c r="H26" s="106">
        <f>IFERROR(IF(VLOOKUP($A26,'Annex 2 EHV charges'!$D:$P,13,FALSE)=0,"",VLOOKUP($A26,'Annex 2 EHV charges'!$D:$P,13,FALSE)),"")</f>
        <v>0.05</v>
      </c>
      <c r="I26" s="260" t="str">
        <f>IF(VLOOKUP(A26,'Annex 2 EHV charges'!$D$11:$Q$148,14,FALSE)&lt;=6,"",VLOOKUP(A26,'Annex 2 EHV charges'!$D$11:$Q$148,14,FALSE))</f>
        <v/>
      </c>
    </row>
    <row r="27" spans="1:9" ht="12.75" customHeight="1" x14ac:dyDescent="0.2">
      <c r="A27" s="103">
        <f t="array" ref="A27">IFERROR(INDEX('Annex 2 EHV charges'!$D$11:$D$260, MATCH(0, IF(ISBLANK('Annex 2 EHV charges'!$D$11:$D$260),1, COUNTIF(A$4:$A26, 'Annex 2 EHV charges'!$D$11:$D$260)), 0)),"")</f>
        <v>705</v>
      </c>
      <c r="B27" s="102">
        <f>IF($A27="","",VLOOKUP($A27,'Annex 2 EHV charges'!$D:$O,2,0))</f>
        <v>705</v>
      </c>
      <c r="C27" s="103">
        <f>IF($A27="","",VLOOKUP($A27,'Annex 2 EHV charges'!$D:$O,3,0))</f>
        <v>1800060674262</v>
      </c>
      <c r="D27" s="102" t="str">
        <f>IF($A27="","",VLOOKUP($A27,'Annex 2 EHV charges'!$D:$O,4,0))</f>
        <v>Muirhall Extention WF</v>
      </c>
      <c r="E27" s="104" t="str">
        <f>IFERROR(IF(VLOOKUP($A27,'Annex 2 EHV charges'!$D:$P,10,FALSE)=0,"",VLOOKUP($A27,'Annex 2 EHV charges'!$D:$P,10,FALSE)),"")</f>
        <v>-</v>
      </c>
      <c r="F27" s="105">
        <f>IFERROR(IF(VLOOKUP($A27,'Annex 2 EHV charges'!$D:$P,11,FALSE)=0,"",VLOOKUP($A27,'Annex 2 EHV charges'!$D:$P,11,FALSE)),"")</f>
        <v>2863.78</v>
      </c>
      <c r="G27" s="106">
        <f>IFERROR(IF(VLOOKUP($A27,'Annex 2 EHV charges'!$D:$P,12,FALSE)=0,"",VLOOKUP($A27,'Annex 2 EHV charges'!$D:$P,12,FALSE)),"")</f>
        <v>0.05</v>
      </c>
      <c r="H27" s="106">
        <f>IFERROR(IF(VLOOKUP($A27,'Annex 2 EHV charges'!$D:$P,13,FALSE)=0,"",VLOOKUP($A27,'Annex 2 EHV charges'!$D:$P,13,FALSE)),"")</f>
        <v>0.05</v>
      </c>
      <c r="I27" s="260" t="str">
        <f>IF(VLOOKUP(A27,'Annex 2 EHV charges'!$D$11:$Q$148,14,FALSE)&lt;=6,"",VLOOKUP(A27,'Annex 2 EHV charges'!$D$11:$Q$148,14,FALSE))</f>
        <v/>
      </c>
    </row>
    <row r="28" spans="1:9" ht="12.75" customHeight="1" x14ac:dyDescent="0.2">
      <c r="A28" s="103">
        <f t="array" ref="A28">IFERROR(INDEX('Annex 2 EHV charges'!$D$11:$D$260, MATCH(0, IF(ISBLANK('Annex 2 EHV charges'!$D$11:$D$260),1, COUNTIF(A$4:$A27, 'Annex 2 EHV charges'!$D$11:$D$260)), 0)),"")</f>
        <v>625</v>
      </c>
      <c r="B28" s="102">
        <f>IF($A28="","",VLOOKUP($A28,'Annex 2 EHV charges'!$D:$O,2,0))</f>
        <v>625</v>
      </c>
      <c r="C28" s="103">
        <f>IF($A28="","",VLOOKUP($A28,'Annex 2 EHV charges'!$D:$O,3,0))</f>
        <v>1800060159208</v>
      </c>
      <c r="D28" s="102" t="str">
        <f>IF($A28="","",VLOOKUP($A28,'Annex 2 EHV charges'!$D:$O,4,0))</f>
        <v>Aikengall</v>
      </c>
      <c r="E28" s="104" t="str">
        <f>IFERROR(IF(VLOOKUP($A28,'Annex 2 EHV charges'!$D:$P,10,FALSE)=0,"",VLOOKUP($A28,'Annex 2 EHV charges'!$D:$P,10,FALSE)),"")</f>
        <v>-</v>
      </c>
      <c r="F28" s="105">
        <f>IFERROR(IF(VLOOKUP($A28,'Annex 2 EHV charges'!$D:$P,11,FALSE)=0,"",VLOOKUP($A28,'Annex 2 EHV charges'!$D:$P,11,FALSE)),"")</f>
        <v>7567.53</v>
      </c>
      <c r="G28" s="106">
        <f>IFERROR(IF(VLOOKUP($A28,'Annex 2 EHV charges'!$D:$P,12,FALSE)=0,"",VLOOKUP($A28,'Annex 2 EHV charges'!$D:$P,12,FALSE)),"")</f>
        <v>0.05</v>
      </c>
      <c r="H28" s="106">
        <f>IFERROR(IF(VLOOKUP($A28,'Annex 2 EHV charges'!$D:$P,13,FALSE)=0,"",VLOOKUP($A28,'Annex 2 EHV charges'!$D:$P,13,FALSE)),"")</f>
        <v>0.05</v>
      </c>
      <c r="I28" s="260" t="str">
        <f>IF(VLOOKUP(A28,'Annex 2 EHV charges'!$D$11:$Q$148,14,FALSE)&lt;=6,"",VLOOKUP(A28,'Annex 2 EHV charges'!$D$11:$Q$148,14,FALSE))</f>
        <v/>
      </c>
    </row>
    <row r="29" spans="1:9" ht="12.75" customHeight="1" x14ac:dyDescent="0.2">
      <c r="A29" s="103">
        <f t="array" ref="A29">IFERROR(INDEX('Annex 2 EHV charges'!$D$11:$D$260, MATCH(0, IF(ISBLANK('Annex 2 EHV charges'!$D$11:$D$260),1, COUNTIF(A$4:$A28, 'Annex 2 EHV charges'!$D$11:$D$260)), 0)),"")</f>
        <v>626</v>
      </c>
      <c r="B29" s="102">
        <f>IF($A29="","",VLOOKUP($A29,'Annex 2 EHV charges'!$D:$O,2,0))</f>
        <v>626</v>
      </c>
      <c r="C29" s="103">
        <f>IF($A29="","",VLOOKUP($A29,'Annex 2 EHV charges'!$D:$O,3,0))</f>
        <v>1800053646260</v>
      </c>
      <c r="D29" s="102" t="str">
        <f>IF($A29="","",VLOOKUP($A29,'Annex 2 EHV charges'!$D:$O,4,0))</f>
        <v>Hagshaw Hill</v>
      </c>
      <c r="E29" s="104" t="str">
        <f>IFERROR(IF(VLOOKUP($A29,'Annex 2 EHV charges'!$D:$P,10,FALSE)=0,"",VLOOKUP($A29,'Annex 2 EHV charges'!$D:$P,10,FALSE)),"")</f>
        <v>-</v>
      </c>
      <c r="F29" s="105">
        <f>IFERROR(IF(VLOOKUP($A29,'Annex 2 EHV charges'!$D:$P,11,FALSE)=0,"",VLOOKUP($A29,'Annex 2 EHV charges'!$D:$P,11,FALSE)),"")</f>
        <v>976.52</v>
      </c>
      <c r="G29" s="106">
        <f>IFERROR(IF(VLOOKUP($A29,'Annex 2 EHV charges'!$D:$P,12,FALSE)=0,"",VLOOKUP($A29,'Annex 2 EHV charges'!$D:$P,12,FALSE)),"")</f>
        <v>0.05</v>
      </c>
      <c r="H29" s="106">
        <f>IFERROR(IF(VLOOKUP($A29,'Annex 2 EHV charges'!$D:$P,13,FALSE)=0,"",VLOOKUP($A29,'Annex 2 EHV charges'!$D:$P,13,FALSE)),"")</f>
        <v>0.05</v>
      </c>
      <c r="I29" s="260" t="str">
        <f>IF(VLOOKUP(A29,'Annex 2 EHV charges'!$D$11:$Q$148,14,FALSE)&lt;=6,"",VLOOKUP(A29,'Annex 2 EHV charges'!$D$11:$Q$148,14,FALSE))</f>
        <v/>
      </c>
    </row>
    <row r="30" spans="1:9" ht="12.75" customHeight="1" x14ac:dyDescent="0.2">
      <c r="A30" s="103">
        <f t="array" ref="A30">IFERROR(INDEX('Annex 2 EHV charges'!$D$11:$D$260, MATCH(0, IF(ISBLANK('Annex 2 EHV charges'!$D$11:$D$260),1, COUNTIF(A$4:$A29, 'Annex 2 EHV charges'!$D$11:$D$260)), 0)),"")</f>
        <v>627</v>
      </c>
      <c r="B30" s="102">
        <f>IF($A30="","",VLOOKUP($A30,'Annex 2 EHV charges'!$D:$O,2,0))</f>
        <v>627</v>
      </c>
      <c r="C30" s="103">
        <f>IF($A30="","",VLOOKUP($A30,'Annex 2 EHV charges'!$D:$O,3,0))</f>
        <v>1800053646206</v>
      </c>
      <c r="D30" s="102" t="str">
        <f>IF($A30="","",VLOOKUP($A30,'Annex 2 EHV charges'!$D:$O,4,0))</f>
        <v>Gallow Rig</v>
      </c>
      <c r="E30" s="104" t="str">
        <f>IFERROR(IF(VLOOKUP($A30,'Annex 2 EHV charges'!$D:$P,10,FALSE)=0,"",VLOOKUP($A30,'Annex 2 EHV charges'!$D:$P,10,FALSE)),"")</f>
        <v>-</v>
      </c>
      <c r="F30" s="105">
        <f>IFERROR(IF(VLOOKUP($A30,'Annex 2 EHV charges'!$D:$P,11,FALSE)=0,"",VLOOKUP($A30,'Annex 2 EHV charges'!$D:$P,11,FALSE)),"")</f>
        <v>3696.44</v>
      </c>
      <c r="G30" s="106">
        <f>IFERROR(IF(VLOOKUP($A30,'Annex 2 EHV charges'!$D:$P,12,FALSE)=0,"",VLOOKUP($A30,'Annex 2 EHV charges'!$D:$P,12,FALSE)),"")</f>
        <v>0.05</v>
      </c>
      <c r="H30" s="106">
        <f>IFERROR(IF(VLOOKUP($A30,'Annex 2 EHV charges'!$D:$P,13,FALSE)=0,"",VLOOKUP($A30,'Annex 2 EHV charges'!$D:$P,13,FALSE)),"")</f>
        <v>0.05</v>
      </c>
      <c r="I30" s="260" t="str">
        <f>IF(VLOOKUP(A30,'Annex 2 EHV charges'!$D$11:$Q$148,14,FALSE)&lt;=6,"",VLOOKUP(A30,'Annex 2 EHV charges'!$D$11:$Q$148,14,FALSE))</f>
        <v/>
      </c>
    </row>
    <row r="31" spans="1:9" ht="12.75" customHeight="1" x14ac:dyDescent="0.2">
      <c r="A31" s="103">
        <f t="array" ref="A31">IFERROR(INDEX('Annex 2 EHV charges'!$D$11:$D$260, MATCH(0, IF(ISBLANK('Annex 2 EHV charges'!$D$11:$D$260),1, COUNTIF(A$4:$A30, 'Annex 2 EHV charges'!$D$11:$D$260)), 0)),"")</f>
        <v>628</v>
      </c>
      <c r="B31" s="102">
        <f>IF($A31="","",VLOOKUP($A31,'Annex 2 EHV charges'!$D:$O,2,0))</f>
        <v>628</v>
      </c>
      <c r="C31" s="103">
        <f>IF($A31="","",VLOOKUP($A31,'Annex 2 EHV charges'!$D:$O,3,0))</f>
        <v>1800053646181</v>
      </c>
      <c r="D31" s="102" t="str">
        <f>IF($A31="","",VLOOKUP($A31,'Annex 2 EHV charges'!$D:$O,4,0))</f>
        <v>Polwhat Rig</v>
      </c>
      <c r="E31" s="104" t="str">
        <f>IFERROR(IF(VLOOKUP($A31,'Annex 2 EHV charges'!$D:$P,10,FALSE)=0,"",VLOOKUP($A31,'Annex 2 EHV charges'!$D:$P,10,FALSE)),"")</f>
        <v>-</v>
      </c>
      <c r="F31" s="105">
        <f>IFERROR(IF(VLOOKUP($A31,'Annex 2 EHV charges'!$D:$P,11,FALSE)=0,"",VLOOKUP($A31,'Annex 2 EHV charges'!$D:$P,11,FALSE)),"")</f>
        <v>3664.02</v>
      </c>
      <c r="G31" s="106">
        <f>IFERROR(IF(VLOOKUP($A31,'Annex 2 EHV charges'!$D:$P,12,FALSE)=0,"",VLOOKUP($A31,'Annex 2 EHV charges'!$D:$P,12,FALSE)),"")</f>
        <v>0.05</v>
      </c>
      <c r="H31" s="106">
        <f>IFERROR(IF(VLOOKUP($A31,'Annex 2 EHV charges'!$D:$P,13,FALSE)=0,"",VLOOKUP($A31,'Annex 2 EHV charges'!$D:$P,13,FALSE)),"")</f>
        <v>0.05</v>
      </c>
      <c r="I31" s="260" t="str">
        <f>IF(VLOOKUP(A31,'Annex 2 EHV charges'!$D$11:$Q$148,14,FALSE)&lt;=6,"",VLOOKUP(A31,'Annex 2 EHV charges'!$D$11:$Q$148,14,FALSE))</f>
        <v/>
      </c>
    </row>
    <row r="32" spans="1:9" ht="12.75" customHeight="1" x14ac:dyDescent="0.2">
      <c r="A32" s="103">
        <f t="array" ref="A32">IFERROR(INDEX('Annex 2 EHV charges'!$D$11:$D$260, MATCH(0, IF(ISBLANK('Annex 2 EHV charges'!$D$11:$D$260),1, COUNTIF(A$4:$A31, 'Annex 2 EHV charges'!$D$11:$D$260)), 0)),"")</f>
        <v>624</v>
      </c>
      <c r="B32" s="102">
        <f>IF($A32="","",VLOOKUP($A32,'Annex 2 EHV charges'!$D:$O,2,0))</f>
        <v>624</v>
      </c>
      <c r="C32" s="103">
        <f>IF($A32="","",VLOOKUP($A32,'Annex 2 EHV charges'!$D:$O,3,0))</f>
        <v>1800054738276</v>
      </c>
      <c r="D32" s="102" t="str">
        <f>IF($A32="","",VLOOKUP($A32,'Annex 2 EHV charges'!$D:$O,4,0))</f>
        <v>Greendykeside</v>
      </c>
      <c r="E32" s="104" t="str">
        <f>IFERROR(IF(VLOOKUP($A32,'Annex 2 EHV charges'!$D:$P,10,FALSE)=0,"",VLOOKUP($A32,'Annex 2 EHV charges'!$D:$P,10,FALSE)),"")</f>
        <v>-</v>
      </c>
      <c r="F32" s="105">
        <f>IFERROR(IF(VLOOKUP($A32,'Annex 2 EHV charges'!$D:$P,11,FALSE)=0,"",VLOOKUP($A32,'Annex 2 EHV charges'!$D:$P,11,FALSE)),"")</f>
        <v>3276.9</v>
      </c>
      <c r="G32" s="106">
        <f>IFERROR(IF(VLOOKUP($A32,'Annex 2 EHV charges'!$D:$P,12,FALSE)=0,"",VLOOKUP($A32,'Annex 2 EHV charges'!$D:$P,12,FALSE)),"")</f>
        <v>0.05</v>
      </c>
      <c r="H32" s="106">
        <f>IFERROR(IF(VLOOKUP($A32,'Annex 2 EHV charges'!$D:$P,13,FALSE)=0,"",VLOOKUP($A32,'Annex 2 EHV charges'!$D:$P,13,FALSE)),"")</f>
        <v>0.05</v>
      </c>
      <c r="I32" s="260" t="str">
        <f>IF(VLOOKUP(A32,'Annex 2 EHV charges'!$D$11:$Q$148,14,FALSE)&lt;=6,"",VLOOKUP(A32,'Annex 2 EHV charges'!$D$11:$Q$148,14,FALSE))</f>
        <v/>
      </c>
    </row>
    <row r="33" spans="1:9" ht="12.75" customHeight="1" x14ac:dyDescent="0.2">
      <c r="A33" s="103">
        <f t="array" ref="A33">IFERROR(INDEX('Annex 2 EHV charges'!$D$11:$D$260, MATCH(0, IF(ISBLANK('Annex 2 EHV charges'!$D$11:$D$260),1, COUNTIF(A$4:$A32, 'Annex 2 EHV charges'!$D$11:$D$260)), 0)),"")</f>
        <v>630</v>
      </c>
      <c r="B33" s="102">
        <f>IF($A33="","",VLOOKUP($A33,'Annex 2 EHV charges'!$D:$O,2,0))</f>
        <v>630</v>
      </c>
      <c r="C33" s="103">
        <f>IF($A33="","",VLOOKUP($A33,'Annex 2 EHV charges'!$D:$O,3,0))</f>
        <v>1800053647246</v>
      </c>
      <c r="D33" s="102" t="str">
        <f>IF($A33="","",VLOOKUP($A33,'Annex 2 EHV charges'!$D:$O,4,0))</f>
        <v>Dun Law</v>
      </c>
      <c r="E33" s="104" t="str">
        <f>IFERROR(IF(VLOOKUP($A33,'Annex 2 EHV charges'!$D:$P,10,FALSE)=0,"",VLOOKUP($A33,'Annex 2 EHV charges'!$D:$P,10,FALSE)),"")</f>
        <v>-</v>
      </c>
      <c r="F33" s="105" t="str">
        <f>IFERROR(IF(VLOOKUP($A33,'Annex 2 EHV charges'!$D:$P,11,FALSE)=0,"",VLOOKUP($A33,'Annex 2 EHV charges'!$D:$P,11,FALSE)),"")</f>
        <v>-</v>
      </c>
      <c r="G33" s="106" t="str">
        <f>IFERROR(IF(VLOOKUP($A33,'Annex 2 EHV charges'!$D:$P,12,FALSE)=0,"",VLOOKUP($A33,'Annex 2 EHV charges'!$D:$P,12,FALSE)),"")</f>
        <v>-</v>
      </c>
      <c r="H33" s="106" t="str">
        <f>IFERROR(IF(VLOOKUP($A33,'Annex 2 EHV charges'!$D:$P,13,FALSE)=0,"",VLOOKUP($A33,'Annex 2 EHV charges'!$D:$P,13,FALSE)),"")</f>
        <v>-</v>
      </c>
      <c r="I33" s="260" t="str">
        <f>IF(VLOOKUP(A33,'Annex 2 EHV charges'!$D$11:$Q$148,14,FALSE)&lt;=6,"",VLOOKUP(A33,'Annex 2 EHV charges'!$D$11:$Q$148,14,FALSE))</f>
        <v/>
      </c>
    </row>
    <row r="34" spans="1:9" ht="12.75" customHeight="1" x14ac:dyDescent="0.2">
      <c r="A34" s="103">
        <f t="array" ref="A34">IFERROR(INDEX('Annex 2 EHV charges'!$D$11:$D$260, MATCH(0, IF(ISBLANK('Annex 2 EHV charges'!$D$11:$D$260),1, COUNTIF(A$4:$A33, 'Annex 2 EHV charges'!$D$11:$D$260)), 0)),"")</f>
        <v>631</v>
      </c>
      <c r="B34" s="102">
        <f>IF($A34="","",VLOOKUP($A34,'Annex 2 EHV charges'!$D:$O,2,0))</f>
        <v>631</v>
      </c>
      <c r="C34" s="103">
        <f>IF($A34="","",VLOOKUP($A34,'Annex 2 EHV charges'!$D:$O,3,0))</f>
        <v>1800053647200</v>
      </c>
      <c r="D34" s="102" t="str">
        <f>IF($A34="","",VLOOKUP($A34,'Annex 2 EHV charges'!$D:$O,4,0))</f>
        <v>EPR Scotland Ltd</v>
      </c>
      <c r="E34" s="104" t="str">
        <f>IFERROR(IF(VLOOKUP($A34,'Annex 2 EHV charges'!$D:$P,10,FALSE)=0,"",VLOOKUP($A34,'Annex 2 EHV charges'!$D:$P,10,FALSE)),"")</f>
        <v>-</v>
      </c>
      <c r="F34" s="105" t="str">
        <f>IFERROR(IF(VLOOKUP($A34,'Annex 2 EHV charges'!$D:$P,11,FALSE)=0,"",VLOOKUP($A34,'Annex 2 EHV charges'!$D:$P,11,FALSE)),"")</f>
        <v>-</v>
      </c>
      <c r="G34" s="106" t="str">
        <f>IFERROR(IF(VLOOKUP($A34,'Annex 2 EHV charges'!$D:$P,12,FALSE)=0,"",VLOOKUP($A34,'Annex 2 EHV charges'!$D:$P,12,FALSE)),"")</f>
        <v>-</v>
      </c>
      <c r="H34" s="106" t="str">
        <f>IFERROR(IF(VLOOKUP($A34,'Annex 2 EHV charges'!$D:$P,13,FALSE)=0,"",VLOOKUP($A34,'Annex 2 EHV charges'!$D:$P,13,FALSE)),"")</f>
        <v>-</v>
      </c>
      <c r="I34" s="260" t="str">
        <f>IF(VLOOKUP(A34,'Annex 2 EHV charges'!$D$11:$Q$148,14,FALSE)&lt;=6,"",VLOOKUP(A34,'Annex 2 EHV charges'!$D$11:$Q$148,14,FALSE))</f>
        <v/>
      </c>
    </row>
    <row r="35" spans="1:9" ht="12.75" customHeight="1" x14ac:dyDescent="0.2">
      <c r="A35" s="103">
        <f t="array" ref="A35">IFERROR(INDEX('Annex 2 EHV charges'!$D$11:$D$260, MATCH(0, IF(ISBLANK('Annex 2 EHV charges'!$D$11:$D$260),1, COUNTIF(A$4:$A34, 'Annex 2 EHV charges'!$D$11:$D$260)), 0)),"")</f>
        <v>632</v>
      </c>
      <c r="B35" s="102">
        <f>IF($A35="","",VLOOKUP($A35,'Annex 2 EHV charges'!$D:$O,2,0))</f>
        <v>632</v>
      </c>
      <c r="C35" s="103">
        <f>IF($A35="","",VLOOKUP($A35,'Annex 2 EHV charges'!$D:$O,3,0))</f>
        <v>1800053648036</v>
      </c>
      <c r="D35" s="102" t="str">
        <f>IF($A35="","",VLOOKUP($A35,'Annex 2 EHV charges'!$D:$O,4,0))</f>
        <v>Bowbeat (Emly Bank)</v>
      </c>
      <c r="E35" s="104" t="str">
        <f>IFERROR(IF(VLOOKUP($A35,'Annex 2 EHV charges'!$D:$P,10,FALSE)=0,"",VLOOKUP($A35,'Annex 2 EHV charges'!$D:$P,10,FALSE)),"")</f>
        <v>-</v>
      </c>
      <c r="F35" s="105" t="str">
        <f>IFERROR(IF(VLOOKUP($A35,'Annex 2 EHV charges'!$D:$P,11,FALSE)=0,"",VLOOKUP($A35,'Annex 2 EHV charges'!$D:$P,11,FALSE)),"")</f>
        <v>-</v>
      </c>
      <c r="G35" s="106" t="str">
        <f>IFERROR(IF(VLOOKUP($A35,'Annex 2 EHV charges'!$D:$P,12,FALSE)=0,"",VLOOKUP($A35,'Annex 2 EHV charges'!$D:$P,12,FALSE)),"")</f>
        <v>-</v>
      </c>
      <c r="H35" s="106" t="str">
        <f>IFERROR(IF(VLOOKUP($A35,'Annex 2 EHV charges'!$D:$P,13,FALSE)=0,"",VLOOKUP($A35,'Annex 2 EHV charges'!$D:$P,13,FALSE)),"")</f>
        <v>-</v>
      </c>
      <c r="I35" s="260" t="str">
        <f>IF(VLOOKUP(A35,'Annex 2 EHV charges'!$D$11:$Q$148,14,FALSE)&lt;=6,"",VLOOKUP(A35,'Annex 2 EHV charges'!$D$11:$Q$148,14,FALSE))</f>
        <v/>
      </c>
    </row>
    <row r="36" spans="1:9" ht="12.75" customHeight="1" x14ac:dyDescent="0.2">
      <c r="A36" s="103">
        <f t="array" ref="A36">IFERROR(INDEX('Annex 2 EHV charges'!$D$11:$D$260, MATCH(0, IF(ISBLANK('Annex 2 EHV charges'!$D$11:$D$260),1, COUNTIF(A$4:$A35, 'Annex 2 EHV charges'!$D$11:$D$260)), 0)),"")</f>
        <v>633</v>
      </c>
      <c r="B36" s="102">
        <f>IF($A36="","",VLOOKUP($A36,'Annex 2 EHV charges'!$D:$O,2,0))</f>
        <v>633</v>
      </c>
      <c r="C36" s="103">
        <f>IF($A36="","",VLOOKUP($A36,'Annex 2 EHV charges'!$D:$O,3,0))</f>
        <v>1800053648054</v>
      </c>
      <c r="D36" s="102" t="str">
        <f>IF($A36="","",VLOOKUP($A36,'Annex 2 EHV charges'!$D:$O,4,0))</f>
        <v>Bowbeat (Roughsidehill)</v>
      </c>
      <c r="E36" s="104" t="str">
        <f>IFERROR(IF(VLOOKUP($A36,'Annex 2 EHV charges'!$D:$P,10,FALSE)=0,"",VLOOKUP($A36,'Annex 2 EHV charges'!$D:$P,10,FALSE)),"")</f>
        <v>-</v>
      </c>
      <c r="F36" s="105" t="str">
        <f>IFERROR(IF(VLOOKUP($A36,'Annex 2 EHV charges'!$D:$P,11,FALSE)=0,"",VLOOKUP($A36,'Annex 2 EHV charges'!$D:$P,11,FALSE)),"")</f>
        <v>-</v>
      </c>
      <c r="G36" s="106" t="str">
        <f>IFERROR(IF(VLOOKUP($A36,'Annex 2 EHV charges'!$D:$P,12,FALSE)=0,"",VLOOKUP($A36,'Annex 2 EHV charges'!$D:$P,12,FALSE)),"")</f>
        <v>-</v>
      </c>
      <c r="H36" s="106" t="str">
        <f>IFERROR(IF(VLOOKUP($A36,'Annex 2 EHV charges'!$D:$P,13,FALSE)=0,"",VLOOKUP($A36,'Annex 2 EHV charges'!$D:$P,13,FALSE)),"")</f>
        <v>-</v>
      </c>
      <c r="I36" s="260" t="str">
        <f>IF(VLOOKUP(A36,'Annex 2 EHV charges'!$D$11:$Q$148,14,FALSE)&lt;=6,"",VLOOKUP(A36,'Annex 2 EHV charges'!$D$11:$Q$148,14,FALSE))</f>
        <v/>
      </c>
    </row>
    <row r="37" spans="1:9" ht="12.75" customHeight="1" x14ac:dyDescent="0.2">
      <c r="A37" s="103">
        <f t="array" ref="A37">IFERROR(INDEX('Annex 2 EHV charges'!$D$11:$D$260, MATCH(0, IF(ISBLANK('Annex 2 EHV charges'!$D$11:$D$260),1, COUNTIF(A$4:$A36, 'Annex 2 EHV charges'!$D$11:$D$260)), 0)),"")</f>
        <v>634</v>
      </c>
      <c r="B37" s="102">
        <f>IF($A37="","",VLOOKUP($A37,'Annex 2 EHV charges'!$D:$O,2,0))</f>
        <v>634</v>
      </c>
      <c r="C37" s="103">
        <f>IF($A37="","",VLOOKUP($A37,'Annex 2 EHV charges'!$D:$O,3,0))</f>
        <v>1800053647399</v>
      </c>
      <c r="D37" s="102" t="str">
        <f>IF($A37="","",VLOOKUP($A37,'Annex 2 EHV charges'!$D:$O,4,0))</f>
        <v>Harehill</v>
      </c>
      <c r="E37" s="104" t="str">
        <f>IFERROR(IF(VLOOKUP($A37,'Annex 2 EHV charges'!$D:$P,10,FALSE)=0,"",VLOOKUP($A37,'Annex 2 EHV charges'!$D:$P,10,FALSE)),"")</f>
        <v>-</v>
      </c>
      <c r="F37" s="105" t="str">
        <f>IFERROR(IF(VLOOKUP($A37,'Annex 2 EHV charges'!$D:$P,11,FALSE)=0,"",VLOOKUP($A37,'Annex 2 EHV charges'!$D:$P,11,FALSE)),"")</f>
        <v>-</v>
      </c>
      <c r="G37" s="106" t="str">
        <f>IFERROR(IF(VLOOKUP($A37,'Annex 2 EHV charges'!$D:$P,12,FALSE)=0,"",VLOOKUP($A37,'Annex 2 EHV charges'!$D:$P,12,FALSE)),"")</f>
        <v>-</v>
      </c>
      <c r="H37" s="106" t="str">
        <f>IFERROR(IF(VLOOKUP($A37,'Annex 2 EHV charges'!$D:$P,13,FALSE)=0,"",VLOOKUP($A37,'Annex 2 EHV charges'!$D:$P,13,FALSE)),"")</f>
        <v>-</v>
      </c>
      <c r="I37" s="260" t="str">
        <f>IF(VLOOKUP(A37,'Annex 2 EHV charges'!$D$11:$Q$148,14,FALSE)&lt;=6,"",VLOOKUP(A37,'Annex 2 EHV charges'!$D$11:$Q$148,14,FALSE))</f>
        <v/>
      </c>
    </row>
    <row r="38" spans="1:9" ht="12.75" customHeight="1" x14ac:dyDescent="0.2">
      <c r="A38" s="103">
        <f t="array" ref="A38">IFERROR(INDEX('Annex 2 EHV charges'!$D$11:$D$260, MATCH(0, IF(ISBLANK('Annex 2 EHV charges'!$D$11:$D$260),1, COUNTIF(A$4:$A37, 'Annex 2 EHV charges'!$D$11:$D$260)), 0)),"")</f>
        <v>635</v>
      </c>
      <c r="B38" s="102">
        <f>IF($A38="","",VLOOKUP($A38,'Annex 2 EHV charges'!$D:$O,2,0))</f>
        <v>635</v>
      </c>
      <c r="C38" s="103">
        <f>IF($A38="","",VLOOKUP($A38,'Annex 2 EHV charges'!$D:$O,3,0))</f>
        <v>1800053647627</v>
      </c>
      <c r="D38" s="102" t="str">
        <f>IF($A38="","",VLOOKUP($A38,'Annex 2 EHV charges'!$D:$O,4,0))</f>
        <v>Shanks &amp; McEwan 3&amp;4</v>
      </c>
      <c r="E38" s="104" t="str">
        <f>IFERROR(IF(VLOOKUP($A38,'Annex 2 EHV charges'!$D:$P,10,FALSE)=0,"",VLOOKUP($A38,'Annex 2 EHV charges'!$D:$P,10,FALSE)),"")</f>
        <v>-</v>
      </c>
      <c r="F38" s="105" t="str">
        <f>IFERROR(IF(VLOOKUP($A38,'Annex 2 EHV charges'!$D:$P,11,FALSE)=0,"",VLOOKUP($A38,'Annex 2 EHV charges'!$D:$P,11,FALSE)),"")</f>
        <v>-</v>
      </c>
      <c r="G38" s="106" t="str">
        <f>IFERROR(IF(VLOOKUP($A38,'Annex 2 EHV charges'!$D:$P,12,FALSE)=0,"",VLOOKUP($A38,'Annex 2 EHV charges'!$D:$P,12,FALSE)),"")</f>
        <v>-</v>
      </c>
      <c r="H38" s="106" t="str">
        <f>IFERROR(IF(VLOOKUP($A38,'Annex 2 EHV charges'!$D:$P,13,FALSE)=0,"",VLOOKUP($A38,'Annex 2 EHV charges'!$D:$P,13,FALSE)),"")</f>
        <v>-</v>
      </c>
      <c r="I38" s="260" t="str">
        <f>IF(VLOOKUP(A38,'Annex 2 EHV charges'!$D$11:$Q$148,14,FALSE)&lt;=6,"",VLOOKUP(A38,'Annex 2 EHV charges'!$D$11:$Q$148,14,FALSE))</f>
        <v/>
      </c>
    </row>
    <row r="39" spans="1:9" ht="12.75" customHeight="1" x14ac:dyDescent="0.2">
      <c r="A39" s="103">
        <f t="array" ref="A39">IFERROR(INDEX('Annex 2 EHV charges'!$D$11:$D$260, MATCH(0, IF(ISBLANK('Annex 2 EHV charges'!$D$11:$D$260),1, COUNTIF(A$4:$A38, 'Annex 2 EHV charges'!$D$11:$D$260)), 0)),"")</f>
        <v>636</v>
      </c>
      <c r="B39" s="102">
        <f>IF($A39="","",VLOOKUP($A39,'Annex 2 EHV charges'!$D:$O,2,0))</f>
        <v>636</v>
      </c>
      <c r="C39" s="103">
        <f>IF($A39="","",VLOOKUP($A39,'Annex 2 EHV charges'!$D:$O,3,0))</f>
        <v>1800053647645</v>
      </c>
      <c r="D39" s="102" t="str">
        <f>IF($A39="","",VLOOKUP($A39,'Annex 2 EHV charges'!$D:$O,4,0))</f>
        <v>Shanks &amp; McEwan 5</v>
      </c>
      <c r="E39" s="104" t="str">
        <f>IFERROR(IF(VLOOKUP($A39,'Annex 2 EHV charges'!$D:$P,10,FALSE)=0,"",VLOOKUP($A39,'Annex 2 EHV charges'!$D:$P,10,FALSE)),"")</f>
        <v>-</v>
      </c>
      <c r="F39" s="105" t="str">
        <f>IFERROR(IF(VLOOKUP($A39,'Annex 2 EHV charges'!$D:$P,11,FALSE)=0,"",VLOOKUP($A39,'Annex 2 EHV charges'!$D:$P,11,FALSE)),"")</f>
        <v>-</v>
      </c>
      <c r="G39" s="106" t="str">
        <f>IFERROR(IF(VLOOKUP($A39,'Annex 2 EHV charges'!$D:$P,12,FALSE)=0,"",VLOOKUP($A39,'Annex 2 EHV charges'!$D:$P,12,FALSE)),"")</f>
        <v>-</v>
      </c>
      <c r="H39" s="106" t="str">
        <f>IFERROR(IF(VLOOKUP($A39,'Annex 2 EHV charges'!$D:$P,13,FALSE)=0,"",VLOOKUP($A39,'Annex 2 EHV charges'!$D:$P,13,FALSE)),"")</f>
        <v>-</v>
      </c>
      <c r="I39" s="260" t="str">
        <f>IF(VLOOKUP(A39,'Annex 2 EHV charges'!$D$11:$Q$148,14,FALSE)&lt;=6,"",VLOOKUP(A39,'Annex 2 EHV charges'!$D$11:$Q$148,14,FALSE))</f>
        <v/>
      </c>
    </row>
    <row r="40" spans="1:9" ht="12.75" customHeight="1" x14ac:dyDescent="0.2">
      <c r="A40" s="103">
        <f t="array" ref="A40">IFERROR(INDEX('Annex 2 EHV charges'!$D$11:$D$260, MATCH(0, IF(ISBLANK('Annex 2 EHV charges'!$D$11:$D$260),1, COUNTIF(A$4:$A39, 'Annex 2 EHV charges'!$D$11:$D$260)), 0)),"")</f>
        <v>637</v>
      </c>
      <c r="B40" s="102">
        <f>IF($A40="","",VLOOKUP($A40,'Annex 2 EHV charges'!$D:$O,2,0))</f>
        <v>637</v>
      </c>
      <c r="C40" s="103">
        <f>IF($A40="","",VLOOKUP($A40,'Annex 2 EHV charges'!$D:$O,3,0))</f>
        <v>1800053653852</v>
      </c>
      <c r="D40" s="102" t="str">
        <f>IF($A40="","",VLOOKUP($A40,'Annex 2 EHV charges'!$D:$O,4,0))</f>
        <v>Crystal Rig</v>
      </c>
      <c r="E40" s="104" t="str">
        <f>IFERROR(IF(VLOOKUP($A40,'Annex 2 EHV charges'!$D:$P,10,FALSE)=0,"",VLOOKUP($A40,'Annex 2 EHV charges'!$D:$P,10,FALSE)),"")</f>
        <v>-</v>
      </c>
      <c r="F40" s="105" t="str">
        <f>IFERROR(IF(VLOOKUP($A40,'Annex 2 EHV charges'!$D:$P,11,FALSE)=0,"",VLOOKUP($A40,'Annex 2 EHV charges'!$D:$P,11,FALSE)),"")</f>
        <v>-</v>
      </c>
      <c r="G40" s="106" t="str">
        <f>IFERROR(IF(VLOOKUP($A40,'Annex 2 EHV charges'!$D:$P,12,FALSE)=0,"",VLOOKUP($A40,'Annex 2 EHV charges'!$D:$P,12,FALSE)),"")</f>
        <v>-</v>
      </c>
      <c r="H40" s="106" t="str">
        <f>IFERROR(IF(VLOOKUP($A40,'Annex 2 EHV charges'!$D:$P,13,FALSE)=0,"",VLOOKUP($A40,'Annex 2 EHV charges'!$D:$P,13,FALSE)),"")</f>
        <v>-</v>
      </c>
      <c r="I40" s="260" t="str">
        <f>IF(VLOOKUP(A40,'Annex 2 EHV charges'!$D$11:$Q$148,14,FALSE)&lt;=6,"",VLOOKUP(A40,'Annex 2 EHV charges'!$D$11:$Q$148,14,FALSE))</f>
        <v/>
      </c>
    </row>
    <row r="41" spans="1:9" ht="12.75" customHeight="1" x14ac:dyDescent="0.2">
      <c r="A41" s="103">
        <f t="array" ref="A41">IFERROR(INDEX('Annex 2 EHV charges'!$D$11:$D$260, MATCH(0, IF(ISBLANK('Annex 2 EHV charges'!$D$11:$D$260),1, COUNTIF(A$4:$A40, 'Annex 2 EHV charges'!$D$11:$D$260)), 0)),"")</f>
        <v>638</v>
      </c>
      <c r="B41" s="102">
        <f>IF($A41="","",VLOOKUP($A41,'Annex 2 EHV charges'!$D:$O,2,0))</f>
        <v>638</v>
      </c>
      <c r="C41" s="103">
        <f>IF($A41="","",VLOOKUP($A41,'Annex 2 EHV charges'!$D:$O,3,0))</f>
        <v>1800053694440</v>
      </c>
      <c r="D41" s="102" t="str">
        <f>IF($A41="","",VLOOKUP($A41,'Annex 2 EHV charges'!$D:$O,4,0))</f>
        <v>Haupland Muir (Ardrossan)</v>
      </c>
      <c r="E41" s="104" t="str">
        <f>IFERROR(IF(VLOOKUP($A41,'Annex 2 EHV charges'!$D:$P,10,FALSE)=0,"",VLOOKUP($A41,'Annex 2 EHV charges'!$D:$P,10,FALSE)),"")</f>
        <v>-</v>
      </c>
      <c r="F41" s="105">
        <f>IFERROR(IF(VLOOKUP($A41,'Annex 2 EHV charges'!$D:$P,11,FALSE)=0,"",VLOOKUP($A41,'Annex 2 EHV charges'!$D:$P,11,FALSE)),"")</f>
        <v>187.47</v>
      </c>
      <c r="G41" s="106">
        <f>IFERROR(IF(VLOOKUP($A41,'Annex 2 EHV charges'!$D:$P,12,FALSE)=0,"",VLOOKUP($A41,'Annex 2 EHV charges'!$D:$P,12,FALSE)),"")</f>
        <v>0.05</v>
      </c>
      <c r="H41" s="106">
        <f>IFERROR(IF(VLOOKUP($A41,'Annex 2 EHV charges'!$D:$P,13,FALSE)=0,"",VLOOKUP($A41,'Annex 2 EHV charges'!$D:$P,13,FALSE)),"")</f>
        <v>0.05</v>
      </c>
      <c r="I41" s="260" t="str">
        <f>IF(VLOOKUP(A41,'Annex 2 EHV charges'!$D$11:$Q$148,14,FALSE)&lt;=6,"",VLOOKUP(A41,'Annex 2 EHV charges'!$D$11:$Q$148,14,FALSE))</f>
        <v/>
      </c>
    </row>
    <row r="42" spans="1:9" ht="12.75" customHeight="1" x14ac:dyDescent="0.2">
      <c r="A42" s="103">
        <f t="array" ref="A42">IFERROR(INDEX('Annex 2 EHV charges'!$D$11:$D$260, MATCH(0, IF(ISBLANK('Annex 2 EHV charges'!$D$11:$D$260),1, COUNTIF(A$4:$A41, 'Annex 2 EHV charges'!$D$11:$D$260)), 0)),"")</f>
        <v>639</v>
      </c>
      <c r="B42" s="102">
        <f>IF($A42="","",VLOOKUP($A42,'Annex 2 EHV charges'!$D:$O,2,0))</f>
        <v>639</v>
      </c>
      <c r="C42" s="103">
        <f>IF($A42="","",VLOOKUP($A42,'Annex 2 EHV charges'!$D:$O,3,0))</f>
        <v>1800053950958</v>
      </c>
      <c r="D42" s="102" t="str">
        <f>IF($A42="","",VLOOKUP($A42,'Annex 2 EHV charges'!$D:$O,4,0))</f>
        <v>Wetherhill</v>
      </c>
      <c r="E42" s="104" t="str">
        <f>IFERROR(IF(VLOOKUP($A42,'Annex 2 EHV charges'!$D:$P,10,FALSE)=0,"",VLOOKUP($A42,'Annex 2 EHV charges'!$D:$P,10,FALSE)),"")</f>
        <v>-</v>
      </c>
      <c r="F42" s="105" t="str">
        <f>IFERROR(IF(VLOOKUP($A42,'Annex 2 EHV charges'!$D:$P,11,FALSE)=0,"",VLOOKUP($A42,'Annex 2 EHV charges'!$D:$P,11,FALSE)),"")</f>
        <v>-</v>
      </c>
      <c r="G42" s="106" t="str">
        <f>IFERROR(IF(VLOOKUP($A42,'Annex 2 EHV charges'!$D:$P,12,FALSE)=0,"",VLOOKUP($A42,'Annex 2 EHV charges'!$D:$P,12,FALSE)),"")</f>
        <v>-</v>
      </c>
      <c r="H42" s="106" t="str">
        <f>IFERROR(IF(VLOOKUP($A42,'Annex 2 EHV charges'!$D:$P,13,FALSE)=0,"",VLOOKUP($A42,'Annex 2 EHV charges'!$D:$P,13,FALSE)),"")</f>
        <v>-</v>
      </c>
      <c r="I42" s="260" t="str">
        <f>IF(VLOOKUP(A42,'Annex 2 EHV charges'!$D$11:$Q$148,14,FALSE)&lt;=6,"",VLOOKUP(A42,'Annex 2 EHV charges'!$D$11:$Q$148,14,FALSE))</f>
        <v/>
      </c>
    </row>
    <row r="43" spans="1:9" ht="12.75" customHeight="1" x14ac:dyDescent="0.2">
      <c r="A43" s="103">
        <f t="array" ref="A43">IFERROR(INDEX('Annex 2 EHV charges'!$D$11:$D$260, MATCH(0, IF(ISBLANK('Annex 2 EHV charges'!$D$11:$D$260),1, COUNTIF(A$4:$A42, 'Annex 2 EHV charges'!$D$11:$D$260)), 0)),"")</f>
        <v>640</v>
      </c>
      <c r="B43" s="102">
        <f>IF($A43="","",VLOOKUP($A43,'Annex 2 EHV charges'!$D:$O,2,0))</f>
        <v>640</v>
      </c>
      <c r="C43" s="103">
        <f>IF($A43="","",VLOOKUP($A43,'Annex 2 EHV charges'!$D:$O,3,0))</f>
        <v>1800053883993</v>
      </c>
      <c r="D43" s="102" t="str">
        <f>IF($A43="","",VLOOKUP($A43,'Annex 2 EHV charges'!$D:$O,4,0))</f>
        <v>Artfield WF</v>
      </c>
      <c r="E43" s="104" t="str">
        <f>IFERROR(IF(VLOOKUP($A43,'Annex 2 EHV charges'!$D:$P,10,FALSE)=0,"",VLOOKUP($A43,'Annex 2 EHV charges'!$D:$P,10,FALSE)),"")</f>
        <v>-</v>
      </c>
      <c r="F43" s="105" t="str">
        <f>IFERROR(IF(VLOOKUP($A43,'Annex 2 EHV charges'!$D:$P,11,FALSE)=0,"",VLOOKUP($A43,'Annex 2 EHV charges'!$D:$P,11,FALSE)),"")</f>
        <v>-</v>
      </c>
      <c r="G43" s="106" t="str">
        <f>IFERROR(IF(VLOOKUP($A43,'Annex 2 EHV charges'!$D:$P,12,FALSE)=0,"",VLOOKUP($A43,'Annex 2 EHV charges'!$D:$P,12,FALSE)),"")</f>
        <v>-</v>
      </c>
      <c r="H43" s="106" t="str">
        <f>IFERROR(IF(VLOOKUP($A43,'Annex 2 EHV charges'!$D:$P,13,FALSE)=0,"",VLOOKUP($A43,'Annex 2 EHV charges'!$D:$P,13,FALSE)),"")</f>
        <v>-</v>
      </c>
      <c r="I43" s="260" t="str">
        <f>IF(VLOOKUP(A43,'Annex 2 EHV charges'!$D$11:$Q$148,14,FALSE)&lt;=6,"",VLOOKUP(A43,'Annex 2 EHV charges'!$D$11:$Q$148,14,FALSE))</f>
        <v/>
      </c>
    </row>
    <row r="44" spans="1:9" ht="12.75" customHeight="1" x14ac:dyDescent="0.2">
      <c r="A44" s="103">
        <f t="array" ref="A44">IFERROR(INDEX('Annex 2 EHV charges'!$D$11:$D$260, MATCH(0, IF(ISBLANK('Annex 2 EHV charges'!$D$11:$D$260),1, COUNTIF(A$4:$A43, 'Annex 2 EHV charges'!$D$11:$D$260)), 0)),"")</f>
        <v>641</v>
      </c>
      <c r="B44" s="102">
        <f>IF($A44="","",VLOOKUP($A44,'Annex 2 EHV charges'!$D:$O,2,0))</f>
        <v>641</v>
      </c>
      <c r="C44" s="103">
        <f>IF($A44="","",VLOOKUP($A44,'Annex 2 EHV charges'!$D:$O,3,0))</f>
        <v>1800054152991</v>
      </c>
      <c r="D44" s="102" t="str">
        <f>IF($A44="","",VLOOKUP($A44,'Annex 2 EHV charges'!$D:$O,4,0))</f>
        <v>Wardlaw Wood</v>
      </c>
      <c r="E44" s="104" t="str">
        <f>IFERROR(IF(VLOOKUP($A44,'Annex 2 EHV charges'!$D:$P,10,FALSE)=0,"",VLOOKUP($A44,'Annex 2 EHV charges'!$D:$P,10,FALSE)),"")</f>
        <v>-</v>
      </c>
      <c r="F44" s="105" t="str">
        <f>IFERROR(IF(VLOOKUP($A44,'Annex 2 EHV charges'!$D:$P,11,FALSE)=0,"",VLOOKUP($A44,'Annex 2 EHV charges'!$D:$P,11,FALSE)),"")</f>
        <v>-</v>
      </c>
      <c r="G44" s="106" t="str">
        <f>IFERROR(IF(VLOOKUP($A44,'Annex 2 EHV charges'!$D:$P,12,FALSE)=0,"",VLOOKUP($A44,'Annex 2 EHV charges'!$D:$P,12,FALSE)),"")</f>
        <v>-</v>
      </c>
      <c r="H44" s="106" t="str">
        <f>IFERROR(IF(VLOOKUP($A44,'Annex 2 EHV charges'!$D:$P,13,FALSE)=0,"",VLOOKUP($A44,'Annex 2 EHV charges'!$D:$P,13,FALSE)),"")</f>
        <v>-</v>
      </c>
      <c r="I44" s="260" t="str">
        <f>IF(VLOOKUP(A44,'Annex 2 EHV charges'!$D$11:$Q$148,14,FALSE)&lt;=6,"",VLOOKUP(A44,'Annex 2 EHV charges'!$D$11:$Q$148,14,FALSE))</f>
        <v/>
      </c>
    </row>
    <row r="45" spans="1:9" ht="12.75" customHeight="1" x14ac:dyDescent="0.2">
      <c r="A45" s="103">
        <f t="array" ref="A45">IFERROR(INDEX('Annex 2 EHV charges'!$D$11:$D$260, MATCH(0, IF(ISBLANK('Annex 2 EHV charges'!$D$11:$D$260),1, COUNTIF(A$4:$A44, 'Annex 2 EHV charges'!$D$11:$D$260)), 0)),"")</f>
        <v>642</v>
      </c>
      <c r="B45" s="102">
        <f>IF($A45="","",VLOOKUP($A45,'Annex 2 EHV charges'!$D:$O,2,0))</f>
        <v>642</v>
      </c>
      <c r="C45" s="103">
        <f>IF($A45="","",VLOOKUP($A45,'Annex 2 EHV charges'!$D:$O,3,0))</f>
        <v>1800054198374</v>
      </c>
      <c r="D45" s="102" t="str">
        <f>IF($A45="","",VLOOKUP($A45,'Annex 2 EHV charges'!$D:$O,4,0))</f>
        <v>Earlsburn</v>
      </c>
      <c r="E45" s="104" t="str">
        <f>IFERROR(IF(VLOOKUP($A45,'Annex 2 EHV charges'!$D:$P,10,FALSE)=0,"",VLOOKUP($A45,'Annex 2 EHV charges'!$D:$P,10,FALSE)),"")</f>
        <v>-</v>
      </c>
      <c r="F45" s="105" t="str">
        <f>IFERROR(IF(VLOOKUP($A45,'Annex 2 EHV charges'!$D:$P,11,FALSE)=0,"",VLOOKUP($A45,'Annex 2 EHV charges'!$D:$P,11,FALSE)),"")</f>
        <v>-</v>
      </c>
      <c r="G45" s="106" t="str">
        <f>IFERROR(IF(VLOOKUP($A45,'Annex 2 EHV charges'!$D:$P,12,FALSE)=0,"",VLOOKUP($A45,'Annex 2 EHV charges'!$D:$P,12,FALSE)),"")</f>
        <v>-</v>
      </c>
      <c r="H45" s="106" t="str">
        <f>IFERROR(IF(VLOOKUP($A45,'Annex 2 EHV charges'!$D:$P,13,FALSE)=0,"",VLOOKUP($A45,'Annex 2 EHV charges'!$D:$P,13,FALSE)),"")</f>
        <v>-</v>
      </c>
      <c r="I45" s="260" t="str">
        <f>IF(VLOOKUP(A45,'Annex 2 EHV charges'!$D$11:$Q$148,14,FALSE)&lt;=6,"",VLOOKUP(A45,'Annex 2 EHV charges'!$D$11:$Q$148,14,FALSE))</f>
        <v/>
      </c>
    </row>
    <row r="46" spans="1:9" ht="12.75" customHeight="1" x14ac:dyDescent="0.2">
      <c r="A46" s="103">
        <f t="array" ref="A46">IFERROR(INDEX('Annex 2 EHV charges'!$D$11:$D$260, MATCH(0, IF(ISBLANK('Annex 2 EHV charges'!$D$11:$D$260),1, COUNTIF(A$4:$A45, 'Annex 2 EHV charges'!$D$11:$D$260)), 0)),"")</f>
        <v>643</v>
      </c>
      <c r="B46" s="102">
        <f>IF($A46="","",VLOOKUP($A46,'Annex 2 EHV charges'!$D:$O,2,0))</f>
        <v>643</v>
      </c>
      <c r="C46" s="103">
        <f>IF($A46="","",VLOOKUP($A46,'Annex 2 EHV charges'!$D:$O,3,0))</f>
        <v>1800054244598</v>
      </c>
      <c r="D46" s="102" t="str">
        <f>IF($A46="","",VLOOKUP($A46,'Annex 2 EHV charges'!$D:$O,4,0))</f>
        <v>Blackhill</v>
      </c>
      <c r="E46" s="104" t="str">
        <f>IFERROR(IF(VLOOKUP($A46,'Annex 2 EHV charges'!$D:$P,10,FALSE)=0,"",VLOOKUP($A46,'Annex 2 EHV charges'!$D:$P,10,FALSE)),"")</f>
        <v>-</v>
      </c>
      <c r="F46" s="105">
        <f>IFERROR(IF(VLOOKUP($A46,'Annex 2 EHV charges'!$D:$P,11,FALSE)=0,"",VLOOKUP($A46,'Annex 2 EHV charges'!$D:$P,11,FALSE)),"")</f>
        <v>19921.64</v>
      </c>
      <c r="G46" s="106">
        <f>IFERROR(IF(VLOOKUP($A46,'Annex 2 EHV charges'!$D:$P,12,FALSE)=0,"",VLOOKUP($A46,'Annex 2 EHV charges'!$D:$P,12,FALSE)),"")</f>
        <v>0.05</v>
      </c>
      <c r="H46" s="106">
        <f>IFERROR(IF(VLOOKUP($A46,'Annex 2 EHV charges'!$D:$P,13,FALSE)=0,"",VLOOKUP($A46,'Annex 2 EHV charges'!$D:$P,13,FALSE)),"")</f>
        <v>0.05</v>
      </c>
      <c r="I46" s="260" t="str">
        <f>IF(VLOOKUP(A46,'Annex 2 EHV charges'!$D$11:$Q$148,14,FALSE)&lt;=6,"",VLOOKUP(A46,'Annex 2 EHV charges'!$D$11:$Q$148,14,FALSE))</f>
        <v/>
      </c>
    </row>
    <row r="47" spans="1:9" ht="12.75" customHeight="1" x14ac:dyDescent="0.2">
      <c r="A47" s="103" t="str">
        <f t="array" ref="A47">IFERROR(INDEX('Annex 2 EHV charges'!$D$11:$D$260, MATCH(0, IF(ISBLANK('Annex 2 EHV charges'!$D$11:$D$260),1, COUNTIF(A$4:$A46, 'Annex 2 EHV charges'!$D$11:$D$260)), 0)),"")</f>
        <v>MSID 8183</v>
      </c>
      <c r="B47" s="102" t="str">
        <f>IF($A47="","",VLOOKUP($A47,'Annex 2 EHV charges'!$D:$O,2,0))</f>
        <v>MSID 8183</v>
      </c>
      <c r="C47" s="103" t="str">
        <f>IF($A47="","",VLOOKUP($A47,'Annex 2 EHV charges'!$D:$O,3,0))</f>
        <v>MSID 8183</v>
      </c>
      <c r="D47" s="102" t="str">
        <f>IF($A47="","",VLOOKUP($A47,'Annex 2 EHV charges'!$D:$O,4,0))</f>
        <v>Dalswinton</v>
      </c>
      <c r="E47" s="104" t="str">
        <f>IFERROR(IF(VLOOKUP($A47,'Annex 2 EHV charges'!$D:$P,10,FALSE)=0,"",VLOOKUP($A47,'Annex 2 EHV charges'!$D:$P,10,FALSE)),"")</f>
        <v>-</v>
      </c>
      <c r="F47" s="105" t="str">
        <f>IFERROR(IF(VLOOKUP($A47,'Annex 2 EHV charges'!$D:$P,11,FALSE)=0,"",VLOOKUP($A47,'Annex 2 EHV charges'!$D:$P,11,FALSE)),"")</f>
        <v>-</v>
      </c>
      <c r="G47" s="106" t="str">
        <f>IFERROR(IF(VLOOKUP($A47,'Annex 2 EHV charges'!$D:$P,12,FALSE)=0,"",VLOOKUP($A47,'Annex 2 EHV charges'!$D:$P,12,FALSE)),"")</f>
        <v>-</v>
      </c>
      <c r="H47" s="106" t="str">
        <f>IFERROR(IF(VLOOKUP($A47,'Annex 2 EHV charges'!$D:$P,13,FALSE)=0,"",VLOOKUP($A47,'Annex 2 EHV charges'!$D:$P,13,FALSE)),"")</f>
        <v>-</v>
      </c>
      <c r="I47" s="260" t="str">
        <f>IF(VLOOKUP(A47,'Annex 2 EHV charges'!$D$11:$Q$148,14,FALSE)&lt;=6,"",VLOOKUP(A47,'Annex 2 EHV charges'!$D$11:$Q$148,14,FALSE))</f>
        <v/>
      </c>
    </row>
    <row r="48" spans="1:9" ht="12.75" customHeight="1" x14ac:dyDescent="0.2">
      <c r="A48" s="103">
        <f t="array" ref="A48">IFERROR(INDEX('Annex 2 EHV charges'!$D$11:$D$260, MATCH(0, IF(ISBLANK('Annex 2 EHV charges'!$D$11:$D$260),1, COUNTIF(A$4:$A47, 'Annex 2 EHV charges'!$D$11:$D$260)), 0)),"")</f>
        <v>645</v>
      </c>
      <c r="B48" s="102">
        <f>IF($A48="","",VLOOKUP($A48,'Annex 2 EHV charges'!$D:$O,2,0))</f>
        <v>645</v>
      </c>
      <c r="C48" s="103">
        <f>IF($A48="","",VLOOKUP($A48,'Annex 2 EHV charges'!$D:$O,3,0))</f>
        <v>1800054498480</v>
      </c>
      <c r="D48" s="102" t="str">
        <f>IF($A48="","",VLOOKUP($A48,'Annex 2 EHV charges'!$D:$O,4,0))</f>
        <v>Steven's Croft Biomass</v>
      </c>
      <c r="E48" s="104" t="str">
        <f>IFERROR(IF(VLOOKUP($A48,'Annex 2 EHV charges'!$D:$P,10,FALSE)=0,"",VLOOKUP($A48,'Annex 2 EHV charges'!$D:$P,10,FALSE)),"")</f>
        <v>-</v>
      </c>
      <c r="F48" s="105" t="str">
        <f>IFERROR(IF(VLOOKUP($A48,'Annex 2 EHV charges'!$D:$P,11,FALSE)=0,"",VLOOKUP($A48,'Annex 2 EHV charges'!$D:$P,11,FALSE)),"")</f>
        <v>-</v>
      </c>
      <c r="G48" s="106" t="str">
        <f>IFERROR(IF(VLOOKUP($A48,'Annex 2 EHV charges'!$D:$P,12,FALSE)=0,"",VLOOKUP($A48,'Annex 2 EHV charges'!$D:$P,12,FALSE)),"")</f>
        <v>-</v>
      </c>
      <c r="H48" s="106" t="str">
        <f>IFERROR(IF(VLOOKUP($A48,'Annex 2 EHV charges'!$D:$P,13,FALSE)=0,"",VLOOKUP($A48,'Annex 2 EHV charges'!$D:$P,13,FALSE)),"")</f>
        <v>-</v>
      </c>
      <c r="I48" s="260" t="str">
        <f>IF(VLOOKUP(A48,'Annex 2 EHV charges'!$D$11:$Q$148,14,FALSE)&lt;=6,"",VLOOKUP(A48,'Annex 2 EHV charges'!$D$11:$Q$148,14,FALSE))</f>
        <v/>
      </c>
    </row>
    <row r="49" spans="1:9" ht="12.75" customHeight="1" x14ac:dyDescent="0.2">
      <c r="A49" s="103">
        <f t="array" ref="A49">IFERROR(INDEX('Annex 2 EHV charges'!$D$11:$D$260, MATCH(0, IF(ISBLANK('Annex 2 EHV charges'!$D$11:$D$260),1, COUNTIF(A$4:$A48, 'Annex 2 EHV charges'!$D$11:$D$260)), 0)),"")</f>
        <v>650</v>
      </c>
      <c r="B49" s="102">
        <f>IF($A49="","",VLOOKUP($A49,'Annex 2 EHV charges'!$D:$O,2,0))</f>
        <v>650</v>
      </c>
      <c r="C49" s="103">
        <f>IF($A49="","",VLOOKUP($A49,'Annex 2 EHV charges'!$D:$O,3,0))</f>
        <v>1800060251881</v>
      </c>
      <c r="D49" s="102" t="str">
        <f>IF($A49="","",VLOOKUP($A49,'Annex 2 EHV charges'!$D:$O,4,0))</f>
        <v>Longpark</v>
      </c>
      <c r="E49" s="104" t="str">
        <f>IFERROR(IF(VLOOKUP($A49,'Annex 2 EHV charges'!$D:$P,10,FALSE)=0,"",VLOOKUP($A49,'Annex 2 EHV charges'!$D:$P,10,FALSE)),"")</f>
        <v>-</v>
      </c>
      <c r="F49" s="105">
        <f>IFERROR(IF(VLOOKUP($A49,'Annex 2 EHV charges'!$D:$P,11,FALSE)=0,"",VLOOKUP($A49,'Annex 2 EHV charges'!$D:$P,11,FALSE)),"")</f>
        <v>18023.88</v>
      </c>
      <c r="G49" s="106">
        <f>IFERROR(IF(VLOOKUP($A49,'Annex 2 EHV charges'!$D:$P,12,FALSE)=0,"",VLOOKUP($A49,'Annex 2 EHV charges'!$D:$P,12,FALSE)),"")</f>
        <v>0.05</v>
      </c>
      <c r="H49" s="106">
        <f>IFERROR(IF(VLOOKUP($A49,'Annex 2 EHV charges'!$D:$P,13,FALSE)=0,"",VLOOKUP($A49,'Annex 2 EHV charges'!$D:$P,13,FALSE)),"")</f>
        <v>0.05</v>
      </c>
      <c r="I49" s="260" t="str">
        <f>IF(VLOOKUP(A49,'Annex 2 EHV charges'!$D$11:$Q$148,14,FALSE)&lt;=6,"",VLOOKUP(A49,'Annex 2 EHV charges'!$D$11:$Q$148,14,FALSE))</f>
        <v/>
      </c>
    </row>
    <row r="50" spans="1:9" ht="12.75" customHeight="1" x14ac:dyDescent="0.2">
      <c r="A50" s="103">
        <f t="array" ref="A50">IFERROR(INDEX('Annex 2 EHV charges'!$D$11:$D$260, MATCH(0, IF(ISBLANK('Annex 2 EHV charges'!$D$11:$D$260),1, COUNTIF(A$4:$A49, 'Annex 2 EHV charges'!$D$11:$D$260)), 0)),"")</f>
        <v>696</v>
      </c>
      <c r="B50" s="102">
        <f>IF($A50="","",VLOOKUP($A50,'Annex 2 EHV charges'!$D:$O,2,0))</f>
        <v>696</v>
      </c>
      <c r="C50" s="103">
        <f>IF($A50="","",VLOOKUP($A50,'Annex 2 EHV charges'!$D:$O,3,0))</f>
        <v>1800060642711</v>
      </c>
      <c r="D50" s="102" t="str">
        <f>IF($A50="","",VLOOKUP($A50,'Annex 2 EHV charges'!$D:$O,4,0))</f>
        <v>Calder Water WF</v>
      </c>
      <c r="E50" s="104" t="str">
        <f>IFERROR(IF(VLOOKUP($A50,'Annex 2 EHV charges'!$D:$P,10,FALSE)=0,"",VLOOKUP($A50,'Annex 2 EHV charges'!$D:$P,10,FALSE)),"")</f>
        <v>-</v>
      </c>
      <c r="F50" s="105">
        <f>IFERROR(IF(VLOOKUP($A50,'Annex 2 EHV charges'!$D:$P,11,FALSE)=0,"",VLOOKUP($A50,'Annex 2 EHV charges'!$D:$P,11,FALSE)),"")</f>
        <v>24129.37</v>
      </c>
      <c r="G50" s="106">
        <f>IFERROR(IF(VLOOKUP($A50,'Annex 2 EHV charges'!$D:$P,12,FALSE)=0,"",VLOOKUP($A50,'Annex 2 EHV charges'!$D:$P,12,FALSE)),"")</f>
        <v>0.05</v>
      </c>
      <c r="H50" s="106">
        <f>IFERROR(IF(VLOOKUP($A50,'Annex 2 EHV charges'!$D:$P,13,FALSE)=0,"",VLOOKUP($A50,'Annex 2 EHV charges'!$D:$P,13,FALSE)),"")</f>
        <v>0.05</v>
      </c>
      <c r="I50" s="260" t="str">
        <f>IF(VLOOKUP(A50,'Annex 2 EHV charges'!$D$11:$Q$148,14,FALSE)&lt;=6,"",VLOOKUP(A50,'Annex 2 EHV charges'!$D$11:$Q$148,14,FALSE))</f>
        <v/>
      </c>
    </row>
    <row r="51" spans="1:9" ht="12.75" customHeight="1" x14ac:dyDescent="0.2">
      <c r="A51" s="103">
        <f t="array" ref="A51">IFERROR(INDEX('Annex 2 EHV charges'!$D$11:$D$260, MATCH(0, IF(ISBLANK('Annex 2 EHV charges'!$D$11:$D$260),1, COUNTIF(A$4:$A50, 'Annex 2 EHV charges'!$D$11:$D$260)), 0)),"")</f>
        <v>654</v>
      </c>
      <c r="B51" s="102">
        <f>IF($A51="","",VLOOKUP($A51,'Annex 2 EHV charges'!$D:$O,2,0))</f>
        <v>654</v>
      </c>
      <c r="C51" s="103">
        <f>IF($A51="","",VLOOKUP($A51,'Annex 2 EHV charges'!$D:$O,3,0))</f>
        <v>1800053946507</v>
      </c>
      <c r="D51" s="102" t="str">
        <f>IF($A51="","",VLOOKUP($A51,'Annex 2 EHV charges'!$D:$O,4,0))</f>
        <v>Lafarge UK</v>
      </c>
      <c r="E51" s="104" t="str">
        <f>IFERROR(IF(VLOOKUP($A51,'Annex 2 EHV charges'!$D:$P,10,FALSE)=0,"",VLOOKUP($A51,'Annex 2 EHV charges'!$D:$P,10,FALSE)),"")</f>
        <v>-</v>
      </c>
      <c r="F51" s="105">
        <f>IFERROR(IF(VLOOKUP($A51,'Annex 2 EHV charges'!$D:$P,11,FALSE)=0,"",VLOOKUP($A51,'Annex 2 EHV charges'!$D:$P,11,FALSE)),"")</f>
        <v>771.95</v>
      </c>
      <c r="G51" s="106">
        <f>IFERROR(IF(VLOOKUP($A51,'Annex 2 EHV charges'!$D:$P,12,FALSE)=0,"",VLOOKUP($A51,'Annex 2 EHV charges'!$D:$P,12,FALSE)),"")</f>
        <v>0.05</v>
      </c>
      <c r="H51" s="106">
        <f>IFERROR(IF(VLOOKUP($A51,'Annex 2 EHV charges'!$D:$P,13,FALSE)=0,"",VLOOKUP($A51,'Annex 2 EHV charges'!$D:$P,13,FALSE)),"")</f>
        <v>0.05</v>
      </c>
      <c r="I51" s="260" t="str">
        <f>IF(VLOOKUP(A51,'Annex 2 EHV charges'!$D$11:$Q$148,14,FALSE)&lt;=6,"",VLOOKUP(A51,'Annex 2 EHV charges'!$D$11:$Q$148,14,FALSE))</f>
        <v>See Annex 6</v>
      </c>
    </row>
    <row r="52" spans="1:9" ht="12.75" customHeight="1" x14ac:dyDescent="0.2">
      <c r="A52" s="103">
        <f t="array" ref="A52">IFERROR(INDEX('Annex 2 EHV charges'!$D$11:$D$260, MATCH(0, IF(ISBLANK('Annex 2 EHV charges'!$D$11:$D$260),1, COUNTIF(A$4:$A51, 'Annex 2 EHV charges'!$D$11:$D$260)), 0)),"")</f>
        <v>655</v>
      </c>
      <c r="B52" s="102">
        <f>IF($A52="","",VLOOKUP($A52,'Annex 2 EHV charges'!$D:$O,2,0))</f>
        <v>655</v>
      </c>
      <c r="C52" s="103">
        <f>IF($A52="","",VLOOKUP($A52,'Annex 2 EHV charges'!$D:$O,3,0))</f>
        <v>1800060241313</v>
      </c>
      <c r="D52" s="102" t="str">
        <f>IF($A52="","",VLOOKUP($A52,'Annex 2 EHV charges'!$D:$O,4,0))</f>
        <v>Pateshill</v>
      </c>
      <c r="E52" s="104" t="str">
        <f>IFERROR(IF(VLOOKUP($A52,'Annex 2 EHV charges'!$D:$P,10,FALSE)=0,"",VLOOKUP($A52,'Annex 2 EHV charges'!$D:$P,10,FALSE)),"")</f>
        <v>-</v>
      </c>
      <c r="F52" s="105">
        <f>IFERROR(IF(VLOOKUP($A52,'Annex 2 EHV charges'!$D:$P,11,FALSE)=0,"",VLOOKUP($A52,'Annex 2 EHV charges'!$D:$P,11,FALSE)),"")</f>
        <v>1117.51</v>
      </c>
      <c r="G52" s="106">
        <f>IFERROR(IF(VLOOKUP($A52,'Annex 2 EHV charges'!$D:$P,12,FALSE)=0,"",VLOOKUP($A52,'Annex 2 EHV charges'!$D:$P,12,FALSE)),"")</f>
        <v>0.05</v>
      </c>
      <c r="H52" s="106">
        <f>IFERROR(IF(VLOOKUP($A52,'Annex 2 EHV charges'!$D:$P,13,FALSE)=0,"",VLOOKUP($A52,'Annex 2 EHV charges'!$D:$P,13,FALSE)),"")</f>
        <v>0.05</v>
      </c>
      <c r="I52" s="260" t="str">
        <f>IF(VLOOKUP(A52,'Annex 2 EHV charges'!$D$11:$Q$148,14,FALSE)&lt;=6,"",VLOOKUP(A52,'Annex 2 EHV charges'!$D$11:$Q$148,14,FALSE))</f>
        <v/>
      </c>
    </row>
    <row r="53" spans="1:9" ht="12.75" customHeight="1" x14ac:dyDescent="0.2">
      <c r="A53" s="103">
        <f t="array" ref="A53">IFERROR(INDEX('Annex 2 EHV charges'!$D$11:$D$260, MATCH(0, IF(ISBLANK('Annex 2 EHV charges'!$D$11:$D$260),1, COUNTIF(A$4:$A52, 'Annex 2 EHV charges'!$D$11:$D$260)), 0)),"")</f>
        <v>666</v>
      </c>
      <c r="B53" s="102">
        <f>IF($A53="","",VLOOKUP($A53,'Annex 2 EHV charges'!$D:$O,2,0))</f>
        <v>666</v>
      </c>
      <c r="C53" s="103">
        <f>IF($A53="","",VLOOKUP($A53,'Annex 2 EHV charges'!$D:$O,3,0))</f>
        <v>1800060852049</v>
      </c>
      <c r="D53" s="102" t="str">
        <f>IF($A53="","",VLOOKUP($A53,'Annex 2 EHV charges'!$D:$O,4,0))</f>
        <v>Gevens Wind Farm</v>
      </c>
      <c r="E53" s="104" t="str">
        <f>IFERROR(IF(VLOOKUP($A53,'Annex 2 EHV charges'!$D:$P,10,FALSE)=0,"",VLOOKUP($A53,'Annex 2 EHV charges'!$D:$P,10,FALSE)),"")</f>
        <v>-</v>
      </c>
      <c r="F53" s="105">
        <f>IFERROR(IF(VLOOKUP($A53,'Annex 2 EHV charges'!$D:$P,11,FALSE)=0,"",VLOOKUP($A53,'Annex 2 EHV charges'!$D:$P,11,FALSE)),"")</f>
        <v>4508.7700000000004</v>
      </c>
      <c r="G53" s="106">
        <f>IFERROR(IF(VLOOKUP($A53,'Annex 2 EHV charges'!$D:$P,12,FALSE)=0,"",VLOOKUP($A53,'Annex 2 EHV charges'!$D:$P,12,FALSE)),"")</f>
        <v>0.05</v>
      </c>
      <c r="H53" s="106">
        <f>IFERROR(IF(VLOOKUP($A53,'Annex 2 EHV charges'!$D:$P,13,FALSE)=0,"",VLOOKUP($A53,'Annex 2 EHV charges'!$D:$P,13,FALSE)),"")</f>
        <v>0.05</v>
      </c>
      <c r="I53" s="260" t="str">
        <f>IF(VLOOKUP(A53,'Annex 2 EHV charges'!$D$11:$Q$148,14,FALSE)&lt;=6,"",VLOOKUP(A53,'Annex 2 EHV charges'!$D$11:$Q$148,14,FALSE))</f>
        <v/>
      </c>
    </row>
    <row r="54" spans="1:9" ht="12.75" customHeight="1" x14ac:dyDescent="0.2">
      <c r="A54" s="103">
        <f t="array" ref="A54">IFERROR(INDEX('Annex 2 EHV charges'!$D$11:$D$260, MATCH(0, IF(ISBLANK('Annex 2 EHV charges'!$D$11:$D$260),1, COUNTIF(A$4:$A53, 'Annex 2 EHV charges'!$D$11:$D$260)), 0)),"")</f>
        <v>663</v>
      </c>
      <c r="B54" s="102">
        <f>IF($A54="","",VLOOKUP($A54,'Annex 2 EHV charges'!$D:$O,2,0))</f>
        <v>663</v>
      </c>
      <c r="C54" s="103">
        <f>IF($A54="","",VLOOKUP($A54,'Annex 2 EHV charges'!$D:$O,3,0))</f>
        <v>1800060207447</v>
      </c>
      <c r="D54" s="102" t="str">
        <f>IF($A54="","",VLOOKUP($A54,'Annex 2 EHV charges'!$D:$O,4,0))</f>
        <v>North Rhins</v>
      </c>
      <c r="E54" s="104" t="str">
        <f>IFERROR(IF(VLOOKUP($A54,'Annex 2 EHV charges'!$D:$P,10,FALSE)=0,"",VLOOKUP($A54,'Annex 2 EHV charges'!$D:$P,10,FALSE)),"")</f>
        <v>-</v>
      </c>
      <c r="F54" s="105">
        <f>IFERROR(IF(VLOOKUP($A54,'Annex 2 EHV charges'!$D:$P,11,FALSE)=0,"",VLOOKUP($A54,'Annex 2 EHV charges'!$D:$P,11,FALSE)),"")</f>
        <v>7822.94</v>
      </c>
      <c r="G54" s="106">
        <f>IFERROR(IF(VLOOKUP($A54,'Annex 2 EHV charges'!$D:$P,12,FALSE)=0,"",VLOOKUP($A54,'Annex 2 EHV charges'!$D:$P,12,FALSE)),"")</f>
        <v>0.05</v>
      </c>
      <c r="H54" s="106">
        <f>IFERROR(IF(VLOOKUP($A54,'Annex 2 EHV charges'!$D:$P,13,FALSE)=0,"",VLOOKUP($A54,'Annex 2 EHV charges'!$D:$P,13,FALSE)),"")</f>
        <v>0.05</v>
      </c>
      <c r="I54" s="260" t="str">
        <f>IF(VLOOKUP(A54,'Annex 2 EHV charges'!$D$11:$Q$148,14,FALSE)&lt;=6,"",VLOOKUP(A54,'Annex 2 EHV charges'!$D$11:$Q$148,14,FALSE))</f>
        <v>See Annex 6</v>
      </c>
    </row>
    <row r="55" spans="1:9" ht="12.75" customHeight="1" x14ac:dyDescent="0.2">
      <c r="A55" s="103">
        <f t="array" ref="A55">IFERROR(INDEX('Annex 2 EHV charges'!$D$11:$D$260, MATCH(0, IF(ISBLANK('Annex 2 EHV charges'!$D$11:$D$260),1, COUNTIF(A$4:$A54, 'Annex 2 EHV charges'!$D$11:$D$260)), 0)),"")</f>
        <v>698</v>
      </c>
      <c r="B55" s="102">
        <f>IF($A55="","",VLOOKUP($A55,'Annex 2 EHV charges'!$D:$O,2,0))</f>
        <v>698</v>
      </c>
      <c r="C55" s="103">
        <f>IF($A55="","",VLOOKUP($A55,'Annex 2 EHV charges'!$D:$O,3,0))</f>
        <v>1800060709047</v>
      </c>
      <c r="D55" s="102" t="str">
        <f>IF($A55="","",VLOOKUP($A55,'Annex 2 EHV charges'!$D:$O,4,0))</f>
        <v>Tod Hills Windfarm</v>
      </c>
      <c r="E55" s="104" t="str">
        <f>IFERROR(IF(VLOOKUP($A55,'Annex 2 EHV charges'!$D:$P,10,FALSE)=0,"",VLOOKUP($A55,'Annex 2 EHV charges'!$D:$P,10,FALSE)),"")</f>
        <v>-</v>
      </c>
      <c r="F55" s="105">
        <f>IFERROR(IF(VLOOKUP($A55,'Annex 2 EHV charges'!$D:$P,11,FALSE)=0,"",VLOOKUP($A55,'Annex 2 EHV charges'!$D:$P,11,FALSE)),"")</f>
        <v>7228.12</v>
      </c>
      <c r="G55" s="106">
        <f>IFERROR(IF(VLOOKUP($A55,'Annex 2 EHV charges'!$D:$P,12,FALSE)=0,"",VLOOKUP($A55,'Annex 2 EHV charges'!$D:$P,12,FALSE)),"")</f>
        <v>0.05</v>
      </c>
      <c r="H55" s="106">
        <f>IFERROR(IF(VLOOKUP($A55,'Annex 2 EHV charges'!$D:$P,13,FALSE)=0,"",VLOOKUP($A55,'Annex 2 EHV charges'!$D:$P,13,FALSE)),"")</f>
        <v>0.05</v>
      </c>
      <c r="I55" s="260" t="str">
        <f>IF(VLOOKUP(A55,'Annex 2 EHV charges'!$D$11:$Q$148,14,FALSE)&lt;=6,"",VLOOKUP(A55,'Annex 2 EHV charges'!$D$11:$Q$148,14,FALSE))</f>
        <v/>
      </c>
    </row>
    <row r="56" spans="1:9" ht="12.75" customHeight="1" x14ac:dyDescent="0.2">
      <c r="A56" s="103">
        <f t="array" ref="A56">IFERROR(INDEX('Annex 2 EHV charges'!$D$11:$D$260, MATCH(0, IF(ISBLANK('Annex 2 EHV charges'!$D$11:$D$260),1, COUNTIF(A$4:$A55, 'Annex 2 EHV charges'!$D$11:$D$260)), 0)),"")</f>
        <v>670</v>
      </c>
      <c r="B56" s="102">
        <f>IF($A56="","",VLOOKUP($A56,'Annex 2 EHV charges'!$D:$O,2,0))</f>
        <v>670</v>
      </c>
      <c r="C56" s="103">
        <f>IF($A56="","",VLOOKUP($A56,'Annex 2 EHV charges'!$D:$O,3,0))</f>
        <v>1800060877293</v>
      </c>
      <c r="D56" s="102" t="str">
        <f>IF($A56="","",VLOOKUP($A56,'Annex 2 EHV charges'!$D:$O,4,0))</f>
        <v xml:space="preserve">Hoprigshiels </v>
      </c>
      <c r="E56" s="104" t="str">
        <f>IFERROR(IF(VLOOKUP($A56,'Annex 2 EHV charges'!$D:$P,10,FALSE)=0,"",VLOOKUP($A56,'Annex 2 EHV charges'!$D:$P,10,FALSE)),"")</f>
        <v>-</v>
      </c>
      <c r="F56" s="105">
        <f>IFERROR(IF(VLOOKUP($A56,'Annex 2 EHV charges'!$D:$P,11,FALSE)=0,"",VLOOKUP($A56,'Annex 2 EHV charges'!$D:$P,11,FALSE)),"")</f>
        <v>11523.91</v>
      </c>
      <c r="G56" s="106">
        <f>IFERROR(IF(VLOOKUP($A56,'Annex 2 EHV charges'!$D:$P,12,FALSE)=0,"",VLOOKUP($A56,'Annex 2 EHV charges'!$D:$P,12,FALSE)),"")</f>
        <v>0.05</v>
      </c>
      <c r="H56" s="106">
        <f>IFERROR(IF(VLOOKUP($A56,'Annex 2 EHV charges'!$D:$P,13,FALSE)=0,"",VLOOKUP($A56,'Annex 2 EHV charges'!$D:$P,13,FALSE)),"")</f>
        <v>0.05</v>
      </c>
      <c r="I56" s="260" t="str">
        <f>IF(VLOOKUP(A56,'Annex 2 EHV charges'!$D$11:$Q$148,14,FALSE)&lt;=6,"",VLOOKUP(A56,'Annex 2 EHV charges'!$D$11:$Q$148,14,FALSE))</f>
        <v/>
      </c>
    </row>
    <row r="57" spans="1:9" ht="12.75" customHeight="1" x14ac:dyDescent="0.2">
      <c r="A57" s="103">
        <f t="array" ref="A57">IFERROR(INDEX('Annex 2 EHV charges'!$D$11:$D$260, MATCH(0, IF(ISBLANK('Annex 2 EHV charges'!$D$11:$D$260),1, COUNTIF(A$4:$A56, 'Annex 2 EHV charges'!$D$11:$D$260)), 0)),"")</f>
        <v>664</v>
      </c>
      <c r="B57" s="102">
        <f>IF($A57="","",VLOOKUP($A57,'Annex 2 EHV charges'!$D:$O,2,0))</f>
        <v>664</v>
      </c>
      <c r="C57" s="103">
        <f>IF($A57="","",VLOOKUP($A57,'Annex 2 EHV charges'!$D:$O,3,0))</f>
        <v>1800060809034</v>
      </c>
      <c r="D57" s="102" t="str">
        <f>IF($A57="","",VLOOKUP($A57,'Annex 2 EHV charges'!$D:$O,4,0))</f>
        <v>MuirHall Extension II WF</v>
      </c>
      <c r="E57" s="104" t="str">
        <f>IFERROR(IF(VLOOKUP($A57,'Annex 2 EHV charges'!$D:$P,10,FALSE)=0,"",VLOOKUP($A57,'Annex 2 EHV charges'!$D:$P,10,FALSE)),"")</f>
        <v>-</v>
      </c>
      <c r="F57" s="105">
        <f>IFERROR(IF(VLOOKUP($A57,'Annex 2 EHV charges'!$D:$P,11,FALSE)=0,"",VLOOKUP($A57,'Annex 2 EHV charges'!$D:$P,11,FALSE)),"")</f>
        <v>4193.57</v>
      </c>
      <c r="G57" s="106">
        <f>IFERROR(IF(VLOOKUP($A57,'Annex 2 EHV charges'!$D:$P,12,FALSE)=0,"",VLOOKUP($A57,'Annex 2 EHV charges'!$D:$P,12,FALSE)),"")</f>
        <v>0.05</v>
      </c>
      <c r="H57" s="106">
        <f>IFERROR(IF(VLOOKUP($A57,'Annex 2 EHV charges'!$D:$P,13,FALSE)=0,"",VLOOKUP($A57,'Annex 2 EHV charges'!$D:$P,13,FALSE)),"")</f>
        <v>0.05</v>
      </c>
      <c r="I57" s="260" t="str">
        <f>IF(VLOOKUP(A57,'Annex 2 EHV charges'!$D$11:$Q$148,14,FALSE)&lt;=6,"",VLOOKUP(A57,'Annex 2 EHV charges'!$D$11:$Q$148,14,FALSE))</f>
        <v/>
      </c>
    </row>
    <row r="58" spans="1:9" ht="12.75" customHeight="1" x14ac:dyDescent="0.2">
      <c r="A58" s="103">
        <f t="array" ref="A58">IFERROR(INDEX('Annex 2 EHV charges'!$D$11:$D$260, MATCH(0, IF(ISBLANK('Annex 2 EHV charges'!$D$11:$D$260),1, COUNTIF(A$4:$A57, 'Annex 2 EHV charges'!$D$11:$D$260)), 0)),"")</f>
        <v>706</v>
      </c>
      <c r="B58" s="102">
        <f>IF($A58="","",VLOOKUP($A58,'Annex 2 EHV charges'!$D:$O,2,0))</f>
        <v>706</v>
      </c>
      <c r="C58" s="103">
        <f>IF($A58="","",VLOOKUP($A58,'Annex 2 EHV charges'!$D:$O,3,0))</f>
        <v>1800060749670</v>
      </c>
      <c r="D58" s="102" t="str">
        <f>IF($A58="","",VLOOKUP($A58,'Annex 2 EHV charges'!$D:$O,4,0))</f>
        <v>Polmadie (Waste energy A)</v>
      </c>
      <c r="E58" s="104" t="str">
        <f>IFERROR(IF(VLOOKUP($A58,'Annex 2 EHV charges'!$D:$P,10,FALSE)=0,"",VLOOKUP($A58,'Annex 2 EHV charges'!$D:$P,10,FALSE)),"")</f>
        <v>-</v>
      </c>
      <c r="F58" s="105">
        <f>IFERROR(IF(VLOOKUP($A58,'Annex 2 EHV charges'!$D:$P,11,FALSE)=0,"",VLOOKUP($A58,'Annex 2 EHV charges'!$D:$P,11,FALSE)),"")</f>
        <v>4352.58</v>
      </c>
      <c r="G58" s="106">
        <f>IFERROR(IF(VLOOKUP($A58,'Annex 2 EHV charges'!$D:$P,12,FALSE)=0,"",VLOOKUP($A58,'Annex 2 EHV charges'!$D:$P,12,FALSE)),"")</f>
        <v>0.05</v>
      </c>
      <c r="H58" s="106">
        <f>IFERROR(IF(VLOOKUP($A58,'Annex 2 EHV charges'!$D:$P,13,FALSE)=0,"",VLOOKUP($A58,'Annex 2 EHV charges'!$D:$P,13,FALSE)),"")</f>
        <v>0.05</v>
      </c>
      <c r="I58" s="260" t="str">
        <f>IF(VLOOKUP(A58,'Annex 2 EHV charges'!$D$11:$Q$148,14,FALSE)&lt;=6,"",VLOOKUP(A58,'Annex 2 EHV charges'!$D$11:$Q$148,14,FALSE))</f>
        <v/>
      </c>
    </row>
    <row r="59" spans="1:9" ht="12.75" customHeight="1" x14ac:dyDescent="0.2">
      <c r="A59" s="103">
        <f t="array" ref="A59">IFERROR(INDEX('Annex 2 EHV charges'!$D$11:$D$260, MATCH(0, IF(ISBLANK('Annex 2 EHV charges'!$D$11:$D$260),1, COUNTIF(A$4:$A58, 'Annex 2 EHV charges'!$D$11:$D$260)), 0)),"")</f>
        <v>673</v>
      </c>
      <c r="B59" s="102">
        <f>IF($A59="","",VLOOKUP($A59,'Annex 2 EHV charges'!$D:$O,2,0))</f>
        <v>673</v>
      </c>
      <c r="C59" s="103">
        <f>IF($A59="","",VLOOKUP($A59,'Annex 2 EHV charges'!$D:$O,3,0))</f>
        <v>1800060450490</v>
      </c>
      <c r="D59" s="102" t="str">
        <f>IF($A59="","",VLOOKUP($A59,'Annex 2 EHV charges'!$D:$O,4,0))</f>
        <v>Millour Hill</v>
      </c>
      <c r="E59" s="104" t="str">
        <f>IFERROR(IF(VLOOKUP($A59,'Annex 2 EHV charges'!$D:$P,10,FALSE)=0,"",VLOOKUP($A59,'Annex 2 EHV charges'!$D:$P,10,FALSE)),"")</f>
        <v>-</v>
      </c>
      <c r="F59" s="105">
        <f>IFERROR(IF(VLOOKUP($A59,'Annex 2 EHV charges'!$D:$P,11,FALSE)=0,"",VLOOKUP($A59,'Annex 2 EHV charges'!$D:$P,11,FALSE)),"")</f>
        <v>13080.15</v>
      </c>
      <c r="G59" s="106">
        <f>IFERROR(IF(VLOOKUP($A59,'Annex 2 EHV charges'!$D:$P,12,FALSE)=0,"",VLOOKUP($A59,'Annex 2 EHV charges'!$D:$P,12,FALSE)),"")</f>
        <v>0.05</v>
      </c>
      <c r="H59" s="106">
        <f>IFERROR(IF(VLOOKUP($A59,'Annex 2 EHV charges'!$D:$P,13,FALSE)=0,"",VLOOKUP($A59,'Annex 2 EHV charges'!$D:$P,13,FALSE)),"")</f>
        <v>0.05</v>
      </c>
      <c r="I59" s="260" t="str">
        <f>IF(VLOOKUP(A59,'Annex 2 EHV charges'!$D$11:$Q$148,14,FALSE)&lt;=6,"",VLOOKUP(A59,'Annex 2 EHV charges'!$D$11:$Q$148,14,FALSE))</f>
        <v/>
      </c>
    </row>
    <row r="60" spans="1:9" ht="12.75" customHeight="1" x14ac:dyDescent="0.2">
      <c r="A60" s="103">
        <f t="array" ref="A60">IFERROR(INDEX('Annex 2 EHV charges'!$D$11:$D$260, MATCH(0, IF(ISBLANK('Annex 2 EHV charges'!$D$11:$D$260),1, COUNTIF(A$4:$A59, 'Annex 2 EHV charges'!$D$11:$D$260)), 0)),"")</f>
        <v>674</v>
      </c>
      <c r="B60" s="102">
        <f>IF($A60="","",VLOOKUP($A60,'Annex 2 EHV charges'!$D:$O,2,0))</f>
        <v>674</v>
      </c>
      <c r="C60" s="103">
        <f>IF($A60="","",VLOOKUP($A60,'Annex 2 EHV charges'!$D:$O,3,0))</f>
        <v>1800060441399</v>
      </c>
      <c r="D60" s="102" t="str">
        <f>IF($A60="","",VLOOKUP($A60,'Annex 2 EHV charges'!$D:$O,4,0))</f>
        <v>Glenkerie</v>
      </c>
      <c r="E60" s="104" t="str">
        <f>IFERROR(IF(VLOOKUP($A60,'Annex 2 EHV charges'!$D:$P,10,FALSE)=0,"",VLOOKUP($A60,'Annex 2 EHV charges'!$D:$P,10,FALSE)),"")</f>
        <v>-</v>
      </c>
      <c r="F60" s="105">
        <f>IFERROR(IF(VLOOKUP($A60,'Annex 2 EHV charges'!$D:$P,11,FALSE)=0,"",VLOOKUP($A60,'Annex 2 EHV charges'!$D:$P,11,FALSE)),"")</f>
        <v>13035.54</v>
      </c>
      <c r="G60" s="106">
        <f>IFERROR(IF(VLOOKUP($A60,'Annex 2 EHV charges'!$D:$P,12,FALSE)=0,"",VLOOKUP($A60,'Annex 2 EHV charges'!$D:$P,12,FALSE)),"")</f>
        <v>0.05</v>
      </c>
      <c r="H60" s="106">
        <f>IFERROR(IF(VLOOKUP($A60,'Annex 2 EHV charges'!$D:$P,13,FALSE)=0,"",VLOOKUP($A60,'Annex 2 EHV charges'!$D:$P,13,FALSE)),"")</f>
        <v>0.05</v>
      </c>
      <c r="I60" s="260" t="str">
        <f>IF(VLOOKUP(A60,'Annex 2 EHV charges'!$D$11:$Q$148,14,FALSE)&lt;=6,"",VLOOKUP(A60,'Annex 2 EHV charges'!$D$11:$Q$148,14,FALSE))</f>
        <v/>
      </c>
    </row>
    <row r="61" spans="1:9" ht="12.75" customHeight="1" x14ac:dyDescent="0.2">
      <c r="A61" s="103">
        <f t="array" ref="A61">IFERROR(INDEX('Annex 2 EHV charges'!$D$11:$D$260, MATCH(0, IF(ISBLANK('Annex 2 EHV charges'!$D$11:$D$260),1, COUNTIF(A$4:$A60, 'Annex 2 EHV charges'!$D$11:$D$260)), 0)),"")</f>
        <v>675</v>
      </c>
      <c r="B61" s="102">
        <f>IF($A61="","",VLOOKUP($A61,'Annex 2 EHV charges'!$D:$O,2,0))</f>
        <v>675</v>
      </c>
      <c r="C61" s="103">
        <f>IF($A61="","",VLOOKUP($A61,'Annex 2 EHV charges'!$D:$O,3,0))</f>
        <v>1800060450533</v>
      </c>
      <c r="D61" s="102" t="str">
        <f>IF($A61="","",VLOOKUP($A61,'Annex 2 EHV charges'!$D:$O,4,0))</f>
        <v>Kelburn (A)</v>
      </c>
      <c r="E61" s="104" t="str">
        <f>IFERROR(IF(VLOOKUP($A61,'Annex 2 EHV charges'!$D:$P,10,FALSE)=0,"",VLOOKUP($A61,'Annex 2 EHV charges'!$D:$P,10,FALSE)),"")</f>
        <v>-</v>
      </c>
      <c r="F61" s="105">
        <f>IFERROR(IF(VLOOKUP($A61,'Annex 2 EHV charges'!$D:$P,11,FALSE)=0,"",VLOOKUP($A61,'Annex 2 EHV charges'!$D:$P,11,FALSE)),"")</f>
        <v>7752.82</v>
      </c>
      <c r="G61" s="106">
        <f>IFERROR(IF(VLOOKUP($A61,'Annex 2 EHV charges'!$D:$P,12,FALSE)=0,"",VLOOKUP($A61,'Annex 2 EHV charges'!$D:$P,12,FALSE)),"")</f>
        <v>0.05</v>
      </c>
      <c r="H61" s="106">
        <f>IFERROR(IF(VLOOKUP($A61,'Annex 2 EHV charges'!$D:$P,13,FALSE)=0,"",VLOOKUP($A61,'Annex 2 EHV charges'!$D:$P,13,FALSE)),"")</f>
        <v>0.05</v>
      </c>
      <c r="I61" s="260" t="str">
        <f>IF(VLOOKUP(A61,'Annex 2 EHV charges'!$D$11:$Q$148,14,FALSE)&lt;=6,"",VLOOKUP(A61,'Annex 2 EHV charges'!$D$11:$Q$148,14,FALSE))</f>
        <v/>
      </c>
    </row>
    <row r="62" spans="1:9" ht="12.75" customHeight="1" x14ac:dyDescent="0.2">
      <c r="A62" s="103">
        <f t="array" ref="A62">IFERROR(INDEX('Annex 2 EHV charges'!$D$11:$D$260, MATCH(0, IF(ISBLANK('Annex 2 EHV charges'!$D$11:$D$260),1, COUNTIF(A$4:$A61, 'Annex 2 EHV charges'!$D$11:$D$260)), 0)),"")</f>
        <v>676</v>
      </c>
      <c r="B62" s="102">
        <f>IF($A62="","",VLOOKUP($A62,'Annex 2 EHV charges'!$D:$O,2,0))</f>
        <v>676</v>
      </c>
      <c r="C62" s="103">
        <f>IF($A62="","",VLOOKUP($A62,'Annex 2 EHV charges'!$D:$O,3,0))</f>
        <v>1800060450551</v>
      </c>
      <c r="D62" s="102" t="str">
        <f>IF($A62="","",VLOOKUP($A62,'Annex 2 EHV charges'!$D:$O,4,0))</f>
        <v>Kelburn (B)</v>
      </c>
      <c r="E62" s="104" t="str">
        <f>IFERROR(IF(VLOOKUP($A62,'Annex 2 EHV charges'!$D:$P,10,FALSE)=0,"",VLOOKUP($A62,'Annex 2 EHV charges'!$D:$P,10,FALSE)),"")</f>
        <v>-</v>
      </c>
      <c r="F62" s="105">
        <f>IFERROR(IF(VLOOKUP($A62,'Annex 2 EHV charges'!$D:$P,11,FALSE)=0,"",VLOOKUP($A62,'Annex 2 EHV charges'!$D:$P,11,FALSE)),"")</f>
        <v>7752.82</v>
      </c>
      <c r="G62" s="106">
        <f>IFERROR(IF(VLOOKUP($A62,'Annex 2 EHV charges'!$D:$P,12,FALSE)=0,"",VLOOKUP($A62,'Annex 2 EHV charges'!$D:$P,12,FALSE)),"")</f>
        <v>0.05</v>
      </c>
      <c r="H62" s="106">
        <f>IFERROR(IF(VLOOKUP($A62,'Annex 2 EHV charges'!$D:$P,13,FALSE)=0,"",VLOOKUP($A62,'Annex 2 EHV charges'!$D:$P,13,FALSE)),"")</f>
        <v>0.05</v>
      </c>
      <c r="I62" s="260" t="str">
        <f>IF(VLOOKUP(A62,'Annex 2 EHV charges'!$D$11:$Q$148,14,FALSE)&lt;=6,"",VLOOKUP(A62,'Annex 2 EHV charges'!$D$11:$Q$148,14,FALSE))</f>
        <v/>
      </c>
    </row>
    <row r="63" spans="1:9" ht="12.75" customHeight="1" x14ac:dyDescent="0.2">
      <c r="A63" s="103">
        <f t="array" ref="A63">IFERROR(INDEX('Annex 2 EHV charges'!$D$11:$D$260, MATCH(0, IF(ISBLANK('Annex 2 EHV charges'!$D$11:$D$260),1, COUNTIF(A$4:$A62, 'Annex 2 EHV charges'!$D$11:$D$260)), 0)),"")</f>
        <v>677</v>
      </c>
      <c r="B63" s="102">
        <f>IF($A63="","",VLOOKUP($A63,'Annex 2 EHV charges'!$D:$O,2,0))</f>
        <v>677</v>
      </c>
      <c r="C63" s="103">
        <f>IF($A63="","",VLOOKUP($A63,'Annex 2 EHV charges'!$D:$O,3,0))</f>
        <v>1800060450515</v>
      </c>
      <c r="D63" s="102" t="str">
        <f>IF($A63="","",VLOOKUP($A63,'Annex 2 EHV charges'!$D:$O,4,0))</f>
        <v>Little Raith</v>
      </c>
      <c r="E63" s="104" t="str">
        <f>IFERROR(IF(VLOOKUP($A63,'Annex 2 EHV charges'!$D:$P,10,FALSE)=0,"",VLOOKUP($A63,'Annex 2 EHV charges'!$D:$P,10,FALSE)),"")</f>
        <v>-</v>
      </c>
      <c r="F63" s="105">
        <f>IFERROR(IF(VLOOKUP($A63,'Annex 2 EHV charges'!$D:$P,11,FALSE)=0,"",VLOOKUP($A63,'Annex 2 EHV charges'!$D:$P,11,FALSE)),"")</f>
        <v>4684.3900000000003</v>
      </c>
      <c r="G63" s="106">
        <f>IFERROR(IF(VLOOKUP($A63,'Annex 2 EHV charges'!$D:$P,12,FALSE)=0,"",VLOOKUP($A63,'Annex 2 EHV charges'!$D:$P,12,FALSE)),"")</f>
        <v>0.05</v>
      </c>
      <c r="H63" s="106">
        <f>IFERROR(IF(VLOOKUP($A63,'Annex 2 EHV charges'!$D:$P,13,FALSE)=0,"",VLOOKUP($A63,'Annex 2 EHV charges'!$D:$P,13,FALSE)),"")</f>
        <v>0.05</v>
      </c>
      <c r="I63" s="260" t="str">
        <f>IF(VLOOKUP(A63,'Annex 2 EHV charges'!$D$11:$Q$148,14,FALSE)&lt;=6,"",VLOOKUP(A63,'Annex 2 EHV charges'!$D$11:$Q$148,14,FALSE))</f>
        <v/>
      </c>
    </row>
    <row r="64" spans="1:9" ht="12.75" customHeight="1" x14ac:dyDescent="0.2">
      <c r="A64" s="103">
        <f t="array" ref="A64">IFERROR(INDEX('Annex 2 EHV charges'!$D$11:$D$260, MATCH(0, IF(ISBLANK('Annex 2 EHV charges'!$D$11:$D$260),1, COUNTIF(A$4:$A63, 'Annex 2 EHV charges'!$D$11:$D$260)), 0)),"")</f>
        <v>678</v>
      </c>
      <c r="B64" s="102">
        <f>IF($A64="","",VLOOKUP($A64,'Annex 2 EHV charges'!$D:$O,2,0))</f>
        <v>678</v>
      </c>
      <c r="C64" s="103">
        <f>IF($A64="","",VLOOKUP($A64,'Annex 2 EHV charges'!$D:$O,3,0))</f>
        <v>1800060445659</v>
      </c>
      <c r="D64" s="102" t="str">
        <f>IF($A64="","",VLOOKUP($A64,'Annex 2 EHV charges'!$D:$O,4,0))</f>
        <v>Drone Hill</v>
      </c>
      <c r="E64" s="104" t="str">
        <f>IFERROR(IF(VLOOKUP($A64,'Annex 2 EHV charges'!$D:$P,10,FALSE)=0,"",VLOOKUP($A64,'Annex 2 EHV charges'!$D:$P,10,FALSE)),"")</f>
        <v>-</v>
      </c>
      <c r="F64" s="105">
        <f>IFERROR(IF(VLOOKUP($A64,'Annex 2 EHV charges'!$D:$P,11,FALSE)=0,"",VLOOKUP($A64,'Annex 2 EHV charges'!$D:$P,11,FALSE)),"")</f>
        <v>23091.96</v>
      </c>
      <c r="G64" s="106">
        <f>IFERROR(IF(VLOOKUP($A64,'Annex 2 EHV charges'!$D:$P,12,FALSE)=0,"",VLOOKUP($A64,'Annex 2 EHV charges'!$D:$P,12,FALSE)),"")</f>
        <v>0.05</v>
      </c>
      <c r="H64" s="106">
        <f>IFERROR(IF(VLOOKUP($A64,'Annex 2 EHV charges'!$D:$P,13,FALSE)=0,"",VLOOKUP($A64,'Annex 2 EHV charges'!$D:$P,13,FALSE)),"")</f>
        <v>0.05</v>
      </c>
      <c r="I64" s="260" t="str">
        <f>IF(VLOOKUP(A64,'Annex 2 EHV charges'!$D$11:$Q$148,14,FALSE)&lt;=6,"",VLOOKUP(A64,'Annex 2 EHV charges'!$D$11:$Q$148,14,FALSE))</f>
        <v>See Annex 6</v>
      </c>
    </row>
    <row r="65" spans="1:9" ht="12.75" customHeight="1" x14ac:dyDescent="0.2">
      <c r="A65" s="103">
        <f t="array" ref="A65">IFERROR(INDEX('Annex 2 EHV charges'!$D$11:$D$260, MATCH(0, IF(ISBLANK('Annex 2 EHV charges'!$D$11:$D$260),1, COUNTIF(A$4:$A64, 'Annex 2 EHV charges'!$D$11:$D$260)), 0)),"")</f>
        <v>680</v>
      </c>
      <c r="B65" s="102">
        <f>IF($A65="","",VLOOKUP($A65,'Annex 2 EHV charges'!$D:$O,2,0))</f>
        <v>680</v>
      </c>
      <c r="C65" s="103">
        <f>IF($A65="","",VLOOKUP($A65,'Annex 2 EHV charges'!$D:$O,3,0))</f>
        <v>1800060845821</v>
      </c>
      <c r="D65" s="102" t="str">
        <f>IF($A65="","",VLOOKUP($A65,'Annex 2 EHV charges'!$D:$O,4,0))</f>
        <v>Pearie Law Wind Farm</v>
      </c>
      <c r="E65" s="104" t="str">
        <f>IFERROR(IF(VLOOKUP($A65,'Annex 2 EHV charges'!$D:$P,10,FALSE)=0,"",VLOOKUP($A65,'Annex 2 EHV charges'!$D:$P,10,FALSE)),"")</f>
        <v>-</v>
      </c>
      <c r="F65" s="105">
        <f>IFERROR(IF(VLOOKUP($A65,'Annex 2 EHV charges'!$D:$P,11,FALSE)=0,"",VLOOKUP($A65,'Annex 2 EHV charges'!$D:$P,11,FALSE)),"")</f>
        <v>13994.22</v>
      </c>
      <c r="G65" s="106">
        <f>IFERROR(IF(VLOOKUP($A65,'Annex 2 EHV charges'!$D:$P,12,FALSE)=0,"",VLOOKUP($A65,'Annex 2 EHV charges'!$D:$P,12,FALSE)),"")</f>
        <v>0.05</v>
      </c>
      <c r="H65" s="106">
        <f>IFERROR(IF(VLOOKUP($A65,'Annex 2 EHV charges'!$D:$P,13,FALSE)=0,"",VLOOKUP($A65,'Annex 2 EHV charges'!$D:$P,13,FALSE)),"")</f>
        <v>0.05</v>
      </c>
      <c r="I65" s="260" t="str">
        <f>IF(VLOOKUP(A65,'Annex 2 EHV charges'!$D$11:$Q$148,14,FALSE)&lt;=6,"",VLOOKUP(A65,'Annex 2 EHV charges'!$D$11:$Q$148,14,FALSE))</f>
        <v/>
      </c>
    </row>
    <row r="66" spans="1:9" ht="12.75" customHeight="1" x14ac:dyDescent="0.2">
      <c r="A66" s="103">
        <f t="array" ref="A66">IFERROR(INDEX('Annex 2 EHV charges'!$D$11:$D$260, MATCH(0, IF(ISBLANK('Annex 2 EHV charges'!$D$11:$D$260),1, COUNTIF(A$4:$A65, 'Annex 2 EHV charges'!$D$11:$D$260)), 0)),"")</f>
        <v>701</v>
      </c>
      <c r="B66" s="102">
        <f>IF($A66="","",VLOOKUP($A66,'Annex 2 EHV charges'!$D:$O,2,0))</f>
        <v>701</v>
      </c>
      <c r="C66" s="103">
        <f>IF($A66="","",VLOOKUP($A66,'Annex 2 EHV charges'!$D:$O,3,0))</f>
        <v>1800060673231</v>
      </c>
      <c r="D66" s="102" t="str">
        <f>IF($A66="","",VLOOKUP($A66,'Annex 2 EHV charges'!$D:$O,4,0))</f>
        <v>Earlseat WF</v>
      </c>
      <c r="E66" s="104" t="str">
        <f>IFERROR(IF(VLOOKUP($A66,'Annex 2 EHV charges'!$D:$P,10,FALSE)=0,"",VLOOKUP($A66,'Annex 2 EHV charges'!$D:$P,10,FALSE)),"")</f>
        <v>-</v>
      </c>
      <c r="F66" s="105">
        <f>IFERROR(IF(VLOOKUP($A66,'Annex 2 EHV charges'!$D:$P,11,FALSE)=0,"",VLOOKUP($A66,'Annex 2 EHV charges'!$D:$P,11,FALSE)),"")</f>
        <v>10568.59</v>
      </c>
      <c r="G66" s="106">
        <f>IFERROR(IF(VLOOKUP($A66,'Annex 2 EHV charges'!$D:$P,12,FALSE)=0,"",VLOOKUP($A66,'Annex 2 EHV charges'!$D:$P,12,FALSE)),"")</f>
        <v>0.05</v>
      </c>
      <c r="H66" s="106">
        <f>IFERROR(IF(VLOOKUP($A66,'Annex 2 EHV charges'!$D:$P,13,FALSE)=0,"",VLOOKUP($A66,'Annex 2 EHV charges'!$D:$P,13,FALSE)),"")</f>
        <v>0.05</v>
      </c>
      <c r="I66" s="260" t="str">
        <f>IF(VLOOKUP(A66,'Annex 2 EHV charges'!$D$11:$Q$148,14,FALSE)&lt;=6,"",VLOOKUP(A66,'Annex 2 EHV charges'!$D$11:$Q$148,14,FALSE))</f>
        <v/>
      </c>
    </row>
    <row r="67" spans="1:9" ht="12.75" customHeight="1" x14ac:dyDescent="0.2">
      <c r="A67" s="103">
        <f t="array" ref="A67">IFERROR(INDEX('Annex 2 EHV charges'!$D$11:$D$260, MATCH(0, IF(ISBLANK('Annex 2 EHV charges'!$D$11:$D$260),1, COUNTIF(A$4:$A66, 'Annex 2 EHV charges'!$D$11:$D$260)), 0)),"")</f>
        <v>702</v>
      </c>
      <c r="B67" s="102">
        <f>IF($A67="","",VLOOKUP($A67,'Annex 2 EHV charges'!$D:$O,2,0))</f>
        <v>702</v>
      </c>
      <c r="C67" s="103">
        <f>IF($A67="","",VLOOKUP($A67,'Annex 2 EHV charges'!$D:$O,3,0))</f>
        <v>1800060740297</v>
      </c>
      <c r="D67" s="102" t="str">
        <f>IF($A67="","",VLOOKUP($A67,'Annex 2 EHV charges'!$D:$O,4,0))</f>
        <v>Dungavel WF</v>
      </c>
      <c r="E67" s="104" t="str">
        <f>IFERROR(IF(VLOOKUP($A67,'Annex 2 EHV charges'!$D:$P,10,FALSE)=0,"",VLOOKUP($A67,'Annex 2 EHV charges'!$D:$P,10,FALSE)),"")</f>
        <v>-</v>
      </c>
      <c r="F67" s="105">
        <f>IFERROR(IF(VLOOKUP($A67,'Annex 2 EHV charges'!$D:$P,11,FALSE)=0,"",VLOOKUP($A67,'Annex 2 EHV charges'!$D:$P,11,FALSE)),"")</f>
        <v>27809.21</v>
      </c>
      <c r="G67" s="106">
        <f>IFERROR(IF(VLOOKUP($A67,'Annex 2 EHV charges'!$D:$P,12,FALSE)=0,"",VLOOKUP($A67,'Annex 2 EHV charges'!$D:$P,12,FALSE)),"")</f>
        <v>0.05</v>
      </c>
      <c r="H67" s="106">
        <f>IFERROR(IF(VLOOKUP($A67,'Annex 2 EHV charges'!$D:$P,13,FALSE)=0,"",VLOOKUP($A67,'Annex 2 EHV charges'!$D:$P,13,FALSE)),"")</f>
        <v>0.05</v>
      </c>
      <c r="I67" s="260" t="str">
        <f>IF(VLOOKUP(A67,'Annex 2 EHV charges'!$D$11:$Q$148,14,FALSE)&lt;=6,"",VLOOKUP(A67,'Annex 2 EHV charges'!$D$11:$Q$148,14,FALSE))</f>
        <v/>
      </c>
    </row>
    <row r="68" spans="1:9" ht="12.75" customHeight="1" x14ac:dyDescent="0.2">
      <c r="A68" s="103">
        <f t="array" ref="A68">IFERROR(INDEX('Annex 2 EHV charges'!$D$11:$D$260, MATCH(0, IF(ISBLANK('Annex 2 EHV charges'!$D$11:$D$260),1, COUNTIF(A$4:$A67, 'Annex 2 EHV charges'!$D$11:$D$260)), 0)),"")</f>
        <v>687</v>
      </c>
      <c r="B68" s="102">
        <f>IF($A68="","",VLOOKUP($A68,'Annex 2 EHV charges'!$D:$O,2,0))</f>
        <v>687</v>
      </c>
      <c r="C68" s="103">
        <f>IF($A68="","",VLOOKUP($A68,'Annex 2 EHV charges'!$D:$O,3,0))</f>
        <v>1800060769747</v>
      </c>
      <c r="D68" s="102" t="str">
        <f>IF($A68="","",VLOOKUP($A68,'Annex 2 EHV charges'!$D:$O,4,0))</f>
        <v>Burnhead Bathgate WF</v>
      </c>
      <c r="E68" s="104" t="str">
        <f>IFERROR(IF(VLOOKUP($A68,'Annex 2 EHV charges'!$D:$P,10,FALSE)=0,"",VLOOKUP($A68,'Annex 2 EHV charges'!$D:$P,10,FALSE)),"")</f>
        <v>-</v>
      </c>
      <c r="F68" s="105">
        <f>IFERROR(IF(VLOOKUP($A68,'Annex 2 EHV charges'!$D:$P,11,FALSE)=0,"",VLOOKUP($A68,'Annex 2 EHV charges'!$D:$P,11,FALSE)),"")</f>
        <v>3754.76</v>
      </c>
      <c r="G68" s="106">
        <f>IFERROR(IF(VLOOKUP($A68,'Annex 2 EHV charges'!$D:$P,12,FALSE)=0,"",VLOOKUP($A68,'Annex 2 EHV charges'!$D:$P,12,FALSE)),"")</f>
        <v>0.05</v>
      </c>
      <c r="H68" s="106">
        <f>IFERROR(IF(VLOOKUP($A68,'Annex 2 EHV charges'!$D:$P,13,FALSE)=0,"",VLOOKUP($A68,'Annex 2 EHV charges'!$D:$P,13,FALSE)),"")</f>
        <v>0.05</v>
      </c>
      <c r="I68" s="260" t="str">
        <f>IF(VLOOKUP(A68,'Annex 2 EHV charges'!$D$11:$Q$148,14,FALSE)&lt;=6,"",VLOOKUP(A68,'Annex 2 EHV charges'!$D$11:$Q$148,14,FALSE))</f>
        <v/>
      </c>
    </row>
    <row r="69" spans="1:9" ht="12.75" customHeight="1" x14ac:dyDescent="0.2">
      <c r="A69" s="103">
        <f t="array" ref="A69">IFERROR(INDEX('Annex 2 EHV charges'!$D$11:$D$260, MATCH(0, IF(ISBLANK('Annex 2 EHV charges'!$D$11:$D$260),1, COUNTIF(A$4:$A68, 'Annex 2 EHV charges'!$D$11:$D$260)), 0)),"")</f>
        <v>679</v>
      </c>
      <c r="B69" s="102">
        <f>IF($A69="","",VLOOKUP($A69,'Annex 2 EHV charges'!$D:$O,2,0))</f>
        <v>679</v>
      </c>
      <c r="C69" s="103">
        <f>IF($A69="","",VLOOKUP($A69,'Annex 2 EHV charges'!$D:$O,3,0))</f>
        <v>1800060683709</v>
      </c>
      <c r="D69" s="102" t="str">
        <f>IF($A69="","",VLOOKUP($A69,'Annex 2 EHV charges'!$D:$O,4,0))</f>
        <v>Ardoch &amp; Over Enoch WF</v>
      </c>
      <c r="E69" s="104" t="str">
        <f>IFERROR(IF(VLOOKUP($A69,'Annex 2 EHV charges'!$D:$P,10,FALSE)=0,"",VLOOKUP($A69,'Annex 2 EHV charges'!$D:$P,10,FALSE)),"")</f>
        <v>-</v>
      </c>
      <c r="F69" s="105">
        <f>IFERROR(IF(VLOOKUP($A69,'Annex 2 EHV charges'!$D:$P,11,FALSE)=0,"",VLOOKUP($A69,'Annex 2 EHV charges'!$D:$P,11,FALSE)),"")</f>
        <v>10228.06</v>
      </c>
      <c r="G69" s="106">
        <f>IFERROR(IF(VLOOKUP($A69,'Annex 2 EHV charges'!$D:$P,12,FALSE)=0,"",VLOOKUP($A69,'Annex 2 EHV charges'!$D:$P,12,FALSE)),"")</f>
        <v>0.05</v>
      </c>
      <c r="H69" s="106">
        <f>IFERROR(IF(VLOOKUP($A69,'Annex 2 EHV charges'!$D:$P,13,FALSE)=0,"",VLOOKUP($A69,'Annex 2 EHV charges'!$D:$P,13,FALSE)),"")</f>
        <v>0.05</v>
      </c>
      <c r="I69" s="260" t="str">
        <f>IF(VLOOKUP(A69,'Annex 2 EHV charges'!$D$11:$Q$148,14,FALSE)&lt;=6,"",VLOOKUP(A69,'Annex 2 EHV charges'!$D$11:$Q$148,14,FALSE))</f>
        <v/>
      </c>
    </row>
    <row r="70" spans="1:9" ht="12.75" customHeight="1" x14ac:dyDescent="0.2">
      <c r="A70" s="103" t="str">
        <f t="array" ref="A70">IFERROR(INDEX('Annex 2 EHV charges'!$D$11:$D$260, MATCH(0, IF(ISBLANK('Annex 2 EHV charges'!$D$11:$D$260),1, COUNTIF(A$4:$A69, 'Annex 2 EHV charges'!$D$11:$D$260)), 0)),"")</f>
        <v>MSID 8732</v>
      </c>
      <c r="B70" s="102" t="str">
        <f>IF($A70="","",VLOOKUP($A70,'Annex 2 EHV charges'!$D:$O,2,0))</f>
        <v>MSID 8732</v>
      </c>
      <c r="C70" s="103" t="str">
        <f>IF($A70="","",VLOOKUP($A70,'Annex 2 EHV charges'!$D:$O,3,0))</f>
        <v>MSID 8732</v>
      </c>
      <c r="D70" s="102" t="str">
        <f>IF($A70="","",VLOOKUP($A70,'Annex 2 EHV charges'!$D:$O,4,0))</f>
        <v>Glenchamber</v>
      </c>
      <c r="E70" s="104" t="str">
        <f>IFERROR(IF(VLOOKUP($A70,'Annex 2 EHV charges'!$D:$P,10,FALSE)=0,"",VLOOKUP($A70,'Annex 2 EHV charges'!$D:$P,10,FALSE)),"")</f>
        <v>-</v>
      </c>
      <c r="F70" s="105">
        <f>IFERROR(IF(VLOOKUP($A70,'Annex 2 EHV charges'!$D:$P,11,FALSE)=0,"",VLOOKUP($A70,'Annex 2 EHV charges'!$D:$P,11,FALSE)),"")</f>
        <v>12726.66</v>
      </c>
      <c r="G70" s="106">
        <f>IFERROR(IF(VLOOKUP($A70,'Annex 2 EHV charges'!$D:$P,12,FALSE)=0,"",VLOOKUP($A70,'Annex 2 EHV charges'!$D:$P,12,FALSE)),"")</f>
        <v>0.05</v>
      </c>
      <c r="H70" s="106">
        <f>IFERROR(IF(VLOOKUP($A70,'Annex 2 EHV charges'!$D:$P,13,FALSE)=0,"",VLOOKUP($A70,'Annex 2 EHV charges'!$D:$P,13,FALSE)),"")</f>
        <v>0.05</v>
      </c>
      <c r="I70" s="260" t="str">
        <f>IF(VLOOKUP(A70,'Annex 2 EHV charges'!$D$11:$Q$148,14,FALSE)&lt;=6,"",VLOOKUP(A70,'Annex 2 EHV charges'!$D$11:$Q$148,14,FALSE))</f>
        <v/>
      </c>
    </row>
    <row r="71" spans="1:9" ht="12.75" customHeight="1" x14ac:dyDescent="0.2">
      <c r="A71" s="103">
        <f t="array" ref="A71">IFERROR(INDEX('Annex 2 EHV charges'!$D$11:$D$260, MATCH(0, IF(ISBLANK('Annex 2 EHV charges'!$D$11:$D$260),1, COUNTIF(A$4:$A70, 'Annex 2 EHV charges'!$D$11:$D$260)), 0)),"")</f>
        <v>708</v>
      </c>
      <c r="B71" s="102">
        <f>IF($A71="","",VLOOKUP($A71,'Annex 2 EHV charges'!$D:$O,2,0))</f>
        <v>708</v>
      </c>
      <c r="C71" s="103">
        <f>IF($A71="","",VLOOKUP($A71,'Annex 2 EHV charges'!$D:$O,3,0))</f>
        <v>1800060819282</v>
      </c>
      <c r="D71" s="102" t="str">
        <f>IF($A71="","",VLOOKUP($A71,'Annex 2 EHV charges'!$D:$O,4,0))</f>
        <v>Penmansheill</v>
      </c>
      <c r="E71" s="104" t="str">
        <f>IFERROR(IF(VLOOKUP($A71,'Annex 2 EHV charges'!$D:$P,10,FALSE)=0,"",VLOOKUP($A71,'Annex 2 EHV charges'!$D:$P,10,FALSE)),"")</f>
        <v>-</v>
      </c>
      <c r="F71" s="105">
        <f>IFERROR(IF(VLOOKUP($A71,'Annex 2 EHV charges'!$D:$P,11,FALSE)=0,"",VLOOKUP($A71,'Annex 2 EHV charges'!$D:$P,11,FALSE)),"")</f>
        <v>31508.74</v>
      </c>
      <c r="G71" s="106">
        <f>IFERROR(IF(VLOOKUP($A71,'Annex 2 EHV charges'!$D:$P,12,FALSE)=0,"",VLOOKUP($A71,'Annex 2 EHV charges'!$D:$P,12,FALSE)),"")</f>
        <v>0.05</v>
      </c>
      <c r="H71" s="106">
        <f>IFERROR(IF(VLOOKUP($A71,'Annex 2 EHV charges'!$D:$P,13,FALSE)=0,"",VLOOKUP($A71,'Annex 2 EHV charges'!$D:$P,13,FALSE)),"")</f>
        <v>0.05</v>
      </c>
      <c r="I71" s="260" t="str">
        <f>IF(VLOOKUP(A71,'Annex 2 EHV charges'!$D$11:$Q$148,14,FALSE)&lt;=6,"",VLOOKUP(A71,'Annex 2 EHV charges'!$D$11:$Q$148,14,FALSE))</f>
        <v/>
      </c>
    </row>
    <row r="72" spans="1:9" ht="12.75" customHeight="1" x14ac:dyDescent="0.2">
      <c r="A72" s="103">
        <f t="array" ref="A72">IFERROR(INDEX('Annex 2 EHV charges'!$D$11:$D$260, MATCH(0, IF(ISBLANK('Annex 2 EHV charges'!$D$11:$D$260),1, COUNTIF(A$4:$A71, 'Annex 2 EHV charges'!$D$11:$D$260)), 0)),"")</f>
        <v>668</v>
      </c>
      <c r="B72" s="102">
        <f>IF($A72="","",VLOOKUP($A72,'Annex 2 EHV charges'!$D:$O,2,0))</f>
        <v>668</v>
      </c>
      <c r="C72" s="103">
        <f>IF($A72="","",VLOOKUP($A72,'Annex 2 EHV charges'!$D:$O,3,0))</f>
        <v>1800060863732</v>
      </c>
      <c r="D72" s="102" t="str">
        <f>IF($A72="","",VLOOKUP($A72,'Annex 2 EHV charges'!$D:$O,4,0))</f>
        <v>Tormywheel</v>
      </c>
      <c r="E72" s="104" t="str">
        <f>IFERROR(IF(VLOOKUP($A72,'Annex 2 EHV charges'!$D:$P,10,FALSE)=0,"",VLOOKUP($A72,'Annex 2 EHV charges'!$D:$P,10,FALSE)),"")</f>
        <v>-</v>
      </c>
      <c r="F72" s="105">
        <f>IFERROR(IF(VLOOKUP($A72,'Annex 2 EHV charges'!$D:$P,11,FALSE)=0,"",VLOOKUP($A72,'Annex 2 EHV charges'!$D:$P,11,FALSE)),"")</f>
        <v>9093.24</v>
      </c>
      <c r="G72" s="106">
        <f>IFERROR(IF(VLOOKUP($A72,'Annex 2 EHV charges'!$D:$P,12,FALSE)=0,"",VLOOKUP($A72,'Annex 2 EHV charges'!$D:$P,12,FALSE)),"")</f>
        <v>0.05</v>
      </c>
      <c r="H72" s="106">
        <f>IFERROR(IF(VLOOKUP($A72,'Annex 2 EHV charges'!$D:$P,13,FALSE)=0,"",VLOOKUP($A72,'Annex 2 EHV charges'!$D:$P,13,FALSE)),"")</f>
        <v>0.05</v>
      </c>
      <c r="I72" s="260" t="str">
        <f>IF(VLOOKUP(A72,'Annex 2 EHV charges'!$D$11:$Q$148,14,FALSE)&lt;=6,"",VLOOKUP(A72,'Annex 2 EHV charges'!$D$11:$Q$148,14,FALSE))</f>
        <v/>
      </c>
    </row>
    <row r="73" spans="1:9" ht="12.75" customHeight="1" x14ac:dyDescent="0.2">
      <c r="A73" s="103">
        <f t="array" ref="A73">IFERROR(INDEX('Annex 2 EHV charges'!$D$11:$D$260, MATCH(0, IF(ISBLANK('Annex 2 EHV charges'!$D$11:$D$260),1, COUNTIF(A$4:$A72, 'Annex 2 EHV charges'!$D$11:$D$260)), 0)),"")</f>
        <v>669</v>
      </c>
      <c r="B73" s="102">
        <f>IF($A73="","",VLOOKUP($A73,'Annex 2 EHV charges'!$D:$O,2,0))</f>
        <v>669</v>
      </c>
      <c r="C73" s="103">
        <f>IF($A73="","",VLOOKUP($A73,'Annex 2 EHV charges'!$D:$O,3,0))</f>
        <v>1800060872764</v>
      </c>
      <c r="D73" s="102" t="str">
        <f>IF($A73="","",VLOOKUP($A73,'Annex 2 EHV charges'!$D:$O,4,0))</f>
        <v>Quixwood Wind Farm</v>
      </c>
      <c r="E73" s="104" t="str">
        <f>IFERROR(IF(VLOOKUP($A73,'Annex 2 EHV charges'!$D:$P,10,FALSE)=0,"",VLOOKUP($A73,'Annex 2 EHV charges'!$D:$P,10,FALSE)),"")</f>
        <v>-</v>
      </c>
      <c r="F73" s="105">
        <f>IFERROR(IF(VLOOKUP($A73,'Annex 2 EHV charges'!$D:$P,11,FALSE)=0,"",VLOOKUP($A73,'Annex 2 EHV charges'!$D:$P,11,FALSE)),"")</f>
        <v>23761.49</v>
      </c>
      <c r="G73" s="106">
        <f>IFERROR(IF(VLOOKUP($A73,'Annex 2 EHV charges'!$D:$P,12,FALSE)=0,"",VLOOKUP($A73,'Annex 2 EHV charges'!$D:$P,12,FALSE)),"")</f>
        <v>0.05</v>
      </c>
      <c r="H73" s="106">
        <f>IFERROR(IF(VLOOKUP($A73,'Annex 2 EHV charges'!$D:$P,13,FALSE)=0,"",VLOOKUP($A73,'Annex 2 EHV charges'!$D:$P,13,FALSE)),"")</f>
        <v>0.05</v>
      </c>
      <c r="I73" s="260" t="str">
        <f>IF(VLOOKUP(A73,'Annex 2 EHV charges'!$D$11:$Q$148,14,FALSE)&lt;=6,"",VLOOKUP(A73,'Annex 2 EHV charges'!$D$11:$Q$148,14,FALSE))</f>
        <v/>
      </c>
    </row>
    <row r="74" spans="1:9" ht="12.75" customHeight="1" x14ac:dyDescent="0.2">
      <c r="A74" s="103" t="str">
        <f t="array" ref="A74">IFERROR(INDEX('Annex 2 EHV charges'!$D$11:$D$260, MATCH(0, IF(ISBLANK('Annex 2 EHV charges'!$D$11:$D$260),1, COUNTIF(A$4:$A73, 'Annex 2 EHV charges'!$D$11:$D$260)), 0)),"")</f>
        <v>MSID 8334</v>
      </c>
      <c r="B74" s="102" t="str">
        <f>IF($A74="","",VLOOKUP($A74,'Annex 2 EHV charges'!$D:$O,2,0))</f>
        <v>MSID 8334</v>
      </c>
      <c r="C74" s="103" t="str">
        <f>IF($A74="","",VLOOKUP($A74,'Annex 2 EHV charges'!$D:$O,3,0))</f>
        <v>MSID 8334</v>
      </c>
      <c r="D74" s="102" t="str">
        <f>IF($A74="","",VLOOKUP($A74,'Annex 2 EHV charges'!$D:$O,4,0))</f>
        <v>Markinch</v>
      </c>
      <c r="E74" s="104" t="str">
        <f>IFERROR(IF(VLOOKUP($A74,'Annex 2 EHV charges'!$D:$P,10,FALSE)=0,"",VLOOKUP($A74,'Annex 2 EHV charges'!$D:$P,10,FALSE)),"")</f>
        <v>-</v>
      </c>
      <c r="F74" s="105">
        <f>IFERROR(IF(VLOOKUP($A74,'Annex 2 EHV charges'!$D:$P,11,FALSE)=0,"",VLOOKUP($A74,'Annex 2 EHV charges'!$D:$P,11,FALSE)),"")</f>
        <v>19028.96</v>
      </c>
      <c r="G74" s="106">
        <f>IFERROR(IF(VLOOKUP($A74,'Annex 2 EHV charges'!$D:$P,12,FALSE)=0,"",VLOOKUP($A74,'Annex 2 EHV charges'!$D:$P,12,FALSE)),"")</f>
        <v>0.05</v>
      </c>
      <c r="H74" s="106">
        <f>IFERROR(IF(VLOOKUP($A74,'Annex 2 EHV charges'!$D:$P,13,FALSE)=0,"",VLOOKUP($A74,'Annex 2 EHV charges'!$D:$P,13,FALSE)),"")</f>
        <v>0.05</v>
      </c>
      <c r="I74" s="260" t="str">
        <f>IF(VLOOKUP(A74,'Annex 2 EHV charges'!$D$11:$Q$148,14,FALSE)&lt;=6,"",VLOOKUP(A74,'Annex 2 EHV charges'!$D$11:$Q$148,14,FALSE))</f>
        <v/>
      </c>
    </row>
    <row r="75" spans="1:9" ht="12.75" customHeight="1" x14ac:dyDescent="0.2">
      <c r="A75" s="103" t="str">
        <f t="array" ref="A75">IFERROR(INDEX('Annex 2 EHV charges'!$D$11:$D$260, MATCH(0, IF(ISBLANK('Annex 2 EHV charges'!$D$11:$D$260),1, COUNTIF(A$4:$A74, 'Annex 2 EHV charges'!$D$11:$D$260)), 0)),"")</f>
        <v>MSID 8339</v>
      </c>
      <c r="B75" s="102" t="str">
        <f>IF($A75="","",VLOOKUP($A75,'Annex 2 EHV charges'!$D:$O,2,0))</f>
        <v>MSID 8339</v>
      </c>
      <c r="C75" s="103" t="str">
        <f>IF($A75="","",VLOOKUP($A75,'Annex 2 EHV charges'!$D:$O,3,0))</f>
        <v>MSID 8339</v>
      </c>
      <c r="D75" s="102" t="str">
        <f>IF($A75="","",VLOOKUP($A75,'Annex 2 EHV charges'!$D:$O,4,0))</f>
        <v>Harehill Extension</v>
      </c>
      <c r="E75" s="104" t="str">
        <f>IFERROR(IF(VLOOKUP($A75,'Annex 2 EHV charges'!$D:$P,10,FALSE)=0,"",VLOOKUP($A75,'Annex 2 EHV charges'!$D:$P,10,FALSE)),"")</f>
        <v>-</v>
      </c>
      <c r="F75" s="105">
        <f>IFERROR(IF(VLOOKUP($A75,'Annex 2 EHV charges'!$D:$P,11,FALSE)=0,"",VLOOKUP($A75,'Annex 2 EHV charges'!$D:$P,11,FALSE)),"")</f>
        <v>7409.29</v>
      </c>
      <c r="G75" s="106">
        <f>IFERROR(IF(VLOOKUP($A75,'Annex 2 EHV charges'!$D:$P,12,FALSE)=0,"",VLOOKUP($A75,'Annex 2 EHV charges'!$D:$P,12,FALSE)),"")</f>
        <v>0.05</v>
      </c>
      <c r="H75" s="106">
        <f>IFERROR(IF(VLOOKUP($A75,'Annex 2 EHV charges'!$D:$P,13,FALSE)=0,"",VLOOKUP($A75,'Annex 2 EHV charges'!$D:$P,13,FALSE)),"")</f>
        <v>0.05</v>
      </c>
      <c r="I75" s="260" t="str">
        <f>IF(VLOOKUP(A75,'Annex 2 EHV charges'!$D$11:$Q$148,14,FALSE)&lt;=6,"",VLOOKUP(A75,'Annex 2 EHV charges'!$D$11:$Q$148,14,FALSE))</f>
        <v/>
      </c>
    </row>
    <row r="76" spans="1:9" ht="12.75" customHeight="1" x14ac:dyDescent="0.2">
      <c r="A76" s="103" t="str">
        <f t="array" ref="A76">IFERROR(INDEX('Annex 2 EHV charges'!$D$11:$D$260, MATCH(0, IF(ISBLANK('Annex 2 EHV charges'!$D$11:$D$260),1, COUNTIF(A$4:$A75, 'Annex 2 EHV charges'!$D$11:$D$260)), 0)),"")</f>
        <v>MSID 8340</v>
      </c>
      <c r="B76" s="102" t="str">
        <f>IF($A76="","",VLOOKUP($A76,'Annex 2 EHV charges'!$D:$O,2,0))</f>
        <v>MSID 8340</v>
      </c>
      <c r="C76" s="103" t="str">
        <f>IF($A76="","",VLOOKUP($A76,'Annex 2 EHV charges'!$D:$O,3,0))</f>
        <v>MSID 8340</v>
      </c>
      <c r="D76" s="102" t="str">
        <f>IF($A76="","",VLOOKUP($A76,'Annex 2 EHV charges'!$D:$O,4,0))</f>
        <v>Aries</v>
      </c>
      <c r="E76" s="104" t="str">
        <f>IFERROR(IF(VLOOKUP($A76,'Annex 2 EHV charges'!$D:$P,10,FALSE)=0,"",VLOOKUP($A76,'Annex 2 EHV charges'!$D:$P,10,FALSE)),"")</f>
        <v>-</v>
      </c>
      <c r="F76" s="105">
        <f>IFERROR(IF(VLOOKUP($A76,'Annex 2 EHV charges'!$D:$P,11,FALSE)=0,"",VLOOKUP($A76,'Annex 2 EHV charges'!$D:$P,11,FALSE)),"")</f>
        <v>11661.7</v>
      </c>
      <c r="G76" s="106">
        <f>IFERROR(IF(VLOOKUP($A76,'Annex 2 EHV charges'!$D:$P,12,FALSE)=0,"",VLOOKUP($A76,'Annex 2 EHV charges'!$D:$P,12,FALSE)),"")</f>
        <v>0.05</v>
      </c>
      <c r="H76" s="106">
        <f>IFERROR(IF(VLOOKUP($A76,'Annex 2 EHV charges'!$D:$P,13,FALSE)=0,"",VLOOKUP($A76,'Annex 2 EHV charges'!$D:$P,13,FALSE)),"")</f>
        <v>0.05</v>
      </c>
      <c r="I76" s="260" t="str">
        <f>IF(VLOOKUP(A76,'Annex 2 EHV charges'!$D$11:$Q$148,14,FALSE)&lt;=6,"",VLOOKUP(A76,'Annex 2 EHV charges'!$D$11:$Q$148,14,FALSE))</f>
        <v/>
      </c>
    </row>
    <row r="77" spans="1:9" ht="12.75" customHeight="1" x14ac:dyDescent="0.2">
      <c r="A77" s="103" t="str">
        <f t="array" ref="A77">IFERROR(INDEX('Annex 2 EHV charges'!$D$11:$D$260, MATCH(0, IF(ISBLANK('Annex 2 EHV charges'!$D$11:$D$260),1, COUNTIF(A$4:$A76, 'Annex 2 EHV charges'!$D$11:$D$260)), 0)),"")</f>
        <v>MSID 8341</v>
      </c>
      <c r="B77" s="102" t="str">
        <f>IF($A77="","",VLOOKUP($A77,'Annex 2 EHV charges'!$D:$O,2,0))</f>
        <v>MSID 8341</v>
      </c>
      <c r="C77" s="103" t="str">
        <f>IF($A77="","",VLOOKUP($A77,'Annex 2 EHV charges'!$D:$O,3,0))</f>
        <v>MSID 8341</v>
      </c>
      <c r="D77" s="102" t="str">
        <f>IF($A77="","",VLOOKUP($A77,'Annex 2 EHV charges'!$D:$O,4,0))</f>
        <v>Andershaw WF</v>
      </c>
      <c r="E77" s="104" t="str">
        <f>IFERROR(IF(VLOOKUP($A77,'Annex 2 EHV charges'!$D:$P,10,FALSE)=0,"",VLOOKUP($A77,'Annex 2 EHV charges'!$D:$P,10,FALSE)),"")</f>
        <v>-</v>
      </c>
      <c r="F77" s="105">
        <f>IFERROR(IF(VLOOKUP($A77,'Annex 2 EHV charges'!$D:$P,11,FALSE)=0,"",VLOOKUP($A77,'Annex 2 EHV charges'!$D:$P,11,FALSE)),"")</f>
        <v>23010.33</v>
      </c>
      <c r="G77" s="106">
        <f>IFERROR(IF(VLOOKUP($A77,'Annex 2 EHV charges'!$D:$P,12,FALSE)=0,"",VLOOKUP($A77,'Annex 2 EHV charges'!$D:$P,12,FALSE)),"")</f>
        <v>0.05</v>
      </c>
      <c r="H77" s="106">
        <f>IFERROR(IF(VLOOKUP($A77,'Annex 2 EHV charges'!$D:$P,13,FALSE)=0,"",VLOOKUP($A77,'Annex 2 EHV charges'!$D:$P,13,FALSE)),"")</f>
        <v>0.05</v>
      </c>
      <c r="I77" s="260" t="str">
        <f>IF(VLOOKUP(A77,'Annex 2 EHV charges'!$D$11:$Q$148,14,FALSE)&lt;=6,"",VLOOKUP(A77,'Annex 2 EHV charges'!$D$11:$Q$148,14,FALSE))</f>
        <v/>
      </c>
    </row>
    <row r="78" spans="1:9" ht="12.75" customHeight="1" x14ac:dyDescent="0.2">
      <c r="A78" s="103" t="str">
        <f t="array" ref="A78">IFERROR(INDEX('Annex 2 EHV charges'!$D$11:$D$260, MATCH(0, IF(ISBLANK('Annex 2 EHV charges'!$D$11:$D$260),1, COUNTIF(A$4:$A77, 'Annex 2 EHV charges'!$D$11:$D$260)), 0)),"")</f>
        <v>MSID 8347</v>
      </c>
      <c r="B78" s="102" t="str">
        <f>IF($A78="","",VLOOKUP($A78,'Annex 2 EHV charges'!$D:$O,2,0))</f>
        <v>MSID 8347</v>
      </c>
      <c r="C78" s="103" t="str">
        <f>IF($A78="","",VLOOKUP($A78,'Annex 2 EHV charges'!$D:$O,3,0))</f>
        <v>MSID 8347</v>
      </c>
      <c r="D78" s="102" t="str">
        <f>IF($A78="","",VLOOKUP($A78,'Annex 2 EHV charges'!$D:$O,4,0))</f>
        <v>Assel Valley</v>
      </c>
      <c r="E78" s="104" t="str">
        <f>IFERROR(IF(VLOOKUP($A78,'Annex 2 EHV charges'!$D:$P,10,FALSE)=0,"",VLOOKUP($A78,'Annex 2 EHV charges'!$D:$P,10,FALSE)),"")</f>
        <v>-</v>
      </c>
      <c r="F78" s="105">
        <f>IFERROR(IF(VLOOKUP($A78,'Annex 2 EHV charges'!$D:$P,11,FALSE)=0,"",VLOOKUP($A78,'Annex 2 EHV charges'!$D:$P,11,FALSE)),"")</f>
        <v>41783.279999999999</v>
      </c>
      <c r="G78" s="106">
        <f>IFERROR(IF(VLOOKUP($A78,'Annex 2 EHV charges'!$D:$P,12,FALSE)=0,"",VLOOKUP($A78,'Annex 2 EHV charges'!$D:$P,12,FALSE)),"")</f>
        <v>0.05</v>
      </c>
      <c r="H78" s="106">
        <f>IFERROR(IF(VLOOKUP($A78,'Annex 2 EHV charges'!$D:$P,13,FALSE)=0,"",VLOOKUP($A78,'Annex 2 EHV charges'!$D:$P,13,FALSE)),"")</f>
        <v>0.05</v>
      </c>
      <c r="I78" s="260" t="str">
        <f>IF(VLOOKUP(A78,'Annex 2 EHV charges'!$D$11:$Q$148,14,FALSE)&lt;=6,"",VLOOKUP(A78,'Annex 2 EHV charges'!$D$11:$Q$148,14,FALSE))</f>
        <v/>
      </c>
    </row>
    <row r="79" spans="1:9" ht="12.75" customHeight="1" x14ac:dyDescent="0.2">
      <c r="A79" s="103" t="str">
        <f t="array" ref="A79">IFERROR(INDEX('Annex 2 EHV charges'!$D$11:$D$260, MATCH(0, IF(ISBLANK('Annex 2 EHV charges'!$D$11:$D$260),1, COUNTIF(A$4:$A78, 'Annex 2 EHV charges'!$D$11:$D$260)), 0)),"")</f>
        <v>MSID 8348</v>
      </c>
      <c r="B79" s="102" t="str">
        <f>IF($A79="","",VLOOKUP($A79,'Annex 2 EHV charges'!$D:$O,2,0))</f>
        <v>MSID 8348</v>
      </c>
      <c r="C79" s="103" t="str">
        <f>IF($A79="","",VLOOKUP($A79,'Annex 2 EHV charges'!$D:$O,3,0))</f>
        <v>MSID 8348</v>
      </c>
      <c r="D79" s="102" t="str">
        <f>IF($A79="","",VLOOKUP($A79,'Annex 2 EHV charges'!$D:$O,4,0))</f>
        <v>Auchrobert</v>
      </c>
      <c r="E79" s="104" t="str">
        <f>IFERROR(IF(VLOOKUP($A79,'Annex 2 EHV charges'!$D:$P,10,FALSE)=0,"",VLOOKUP($A79,'Annex 2 EHV charges'!$D:$P,10,FALSE)),"")</f>
        <v>-</v>
      </c>
      <c r="F79" s="105">
        <f>IFERROR(IF(VLOOKUP($A79,'Annex 2 EHV charges'!$D:$P,11,FALSE)=0,"",VLOOKUP($A79,'Annex 2 EHV charges'!$D:$P,11,FALSE)),"")</f>
        <v>13889.39</v>
      </c>
      <c r="G79" s="106">
        <f>IFERROR(IF(VLOOKUP($A79,'Annex 2 EHV charges'!$D:$P,12,FALSE)=0,"",VLOOKUP($A79,'Annex 2 EHV charges'!$D:$P,12,FALSE)),"")</f>
        <v>0.05</v>
      </c>
      <c r="H79" s="106">
        <f>IFERROR(IF(VLOOKUP($A79,'Annex 2 EHV charges'!$D:$P,13,FALSE)=0,"",VLOOKUP($A79,'Annex 2 EHV charges'!$D:$P,13,FALSE)),"")</f>
        <v>0.05</v>
      </c>
      <c r="I79" s="260" t="str">
        <f>IF(VLOOKUP(A79,'Annex 2 EHV charges'!$D$11:$Q$148,14,FALSE)&lt;=6,"",VLOOKUP(A79,'Annex 2 EHV charges'!$D$11:$Q$148,14,FALSE))</f>
        <v/>
      </c>
    </row>
    <row r="80" spans="1:9" ht="12.75" customHeight="1" x14ac:dyDescent="0.2">
      <c r="A80" s="103" t="str">
        <f t="array" ref="A80">IFERROR(INDEX('Annex 2 EHV charges'!$D$11:$D$260, MATCH(0, IF(ISBLANK('Annex 2 EHV charges'!$D$11:$D$260),1, COUNTIF(A$4:$A79, 'Annex 2 EHV charges'!$D$11:$D$260)), 0)),"")</f>
        <v>MSID 8349</v>
      </c>
      <c r="B80" s="102" t="str">
        <f>IF($A80="","",VLOOKUP($A80,'Annex 2 EHV charges'!$D:$O,2,0))</f>
        <v>MSID 8349</v>
      </c>
      <c r="C80" s="103" t="str">
        <f>IF($A80="","",VLOOKUP($A80,'Annex 2 EHV charges'!$D:$O,3,0))</f>
        <v>MSID 8349</v>
      </c>
      <c r="D80" s="102" t="str">
        <f>IF($A80="","",VLOOKUP($A80,'Annex 2 EHV charges'!$D:$O,4,0))</f>
        <v>Harburnhead</v>
      </c>
      <c r="E80" s="104" t="str">
        <f>IFERROR(IF(VLOOKUP($A80,'Annex 2 EHV charges'!$D:$P,10,FALSE)=0,"",VLOOKUP($A80,'Annex 2 EHV charges'!$D:$P,10,FALSE)),"")</f>
        <v>-</v>
      </c>
      <c r="F80" s="105">
        <f>IFERROR(IF(VLOOKUP($A80,'Annex 2 EHV charges'!$D:$P,11,FALSE)=0,"",VLOOKUP($A80,'Annex 2 EHV charges'!$D:$P,11,FALSE)),"")</f>
        <v>9509.44</v>
      </c>
      <c r="G80" s="106">
        <f>IFERROR(IF(VLOOKUP($A80,'Annex 2 EHV charges'!$D:$P,12,FALSE)=0,"",VLOOKUP($A80,'Annex 2 EHV charges'!$D:$P,12,FALSE)),"")</f>
        <v>0.05</v>
      </c>
      <c r="H80" s="106">
        <f>IFERROR(IF(VLOOKUP($A80,'Annex 2 EHV charges'!$D:$P,13,FALSE)=0,"",VLOOKUP($A80,'Annex 2 EHV charges'!$D:$P,13,FALSE)),"")</f>
        <v>0.05</v>
      </c>
      <c r="I80" s="260" t="str">
        <f>IF(VLOOKUP(A80,'Annex 2 EHV charges'!$D$11:$Q$148,14,FALSE)&lt;=6,"",VLOOKUP(A80,'Annex 2 EHV charges'!$D$11:$Q$148,14,FALSE))</f>
        <v/>
      </c>
    </row>
    <row r="81" spans="1:9" ht="12.75" customHeight="1" x14ac:dyDescent="0.2">
      <c r="A81" s="103">
        <f t="array" ref="A81">IFERROR(INDEX('Annex 2 EHV charges'!$D$11:$D$260, MATCH(0, IF(ISBLANK('Annex 2 EHV charges'!$D$11:$D$260),1, COUNTIF(A$4:$A80, 'Annex 2 EHV charges'!$D$11:$D$260)), 0)),"")</f>
        <v>755</v>
      </c>
      <c r="B81" s="102">
        <f>IF($A81="","",VLOOKUP($A81,'Annex 2 EHV charges'!$D:$O,2,0))</f>
        <v>755</v>
      </c>
      <c r="C81" s="103">
        <f>IF($A81="","",VLOOKUP($A81,'Annex 2 EHV charges'!$D:$O,3,0))</f>
        <v>1800053646224</v>
      </c>
      <c r="D81" s="102" t="str">
        <f>IF($A81="","",VLOOKUP($A81,'Annex 2 EHV charges'!$D:$O,4,0))</f>
        <v>Bonnington Power Station</v>
      </c>
      <c r="E81" s="104" t="str">
        <f>IFERROR(IF(VLOOKUP($A81,'Annex 2 EHV charges'!$D:$P,10,FALSE)=0,"",VLOOKUP($A81,'Annex 2 EHV charges'!$D:$P,10,FALSE)),"")</f>
        <v>-</v>
      </c>
      <c r="F81" s="105">
        <f>IFERROR(IF(VLOOKUP($A81,'Annex 2 EHV charges'!$D:$P,11,FALSE)=0,"",VLOOKUP($A81,'Annex 2 EHV charges'!$D:$P,11,FALSE)),"")</f>
        <v>344.73</v>
      </c>
      <c r="G81" s="106">
        <f>IFERROR(IF(VLOOKUP($A81,'Annex 2 EHV charges'!$D:$P,12,FALSE)=0,"",VLOOKUP($A81,'Annex 2 EHV charges'!$D:$P,12,FALSE)),"")</f>
        <v>0.05</v>
      </c>
      <c r="H81" s="106">
        <f>IFERROR(IF(VLOOKUP($A81,'Annex 2 EHV charges'!$D:$P,13,FALSE)=0,"",VLOOKUP($A81,'Annex 2 EHV charges'!$D:$P,13,FALSE)),"")</f>
        <v>0.05</v>
      </c>
      <c r="I81" s="260" t="str">
        <f>IF(VLOOKUP(A81,'Annex 2 EHV charges'!$D$11:$Q$148,14,FALSE)&lt;=6,"",VLOOKUP(A81,'Annex 2 EHV charges'!$D$11:$Q$148,14,FALSE))</f>
        <v/>
      </c>
    </row>
    <row r="82" spans="1:9" ht="12.75" customHeight="1" x14ac:dyDescent="0.2">
      <c r="A82" s="103">
        <f t="array" ref="A82">IFERROR(INDEX('Annex 2 EHV charges'!$D$11:$D$260, MATCH(0, IF(ISBLANK('Annex 2 EHV charges'!$D$11:$D$260),1, COUNTIF(A$4:$A81, 'Annex 2 EHV charges'!$D$11:$D$260)), 0)),"")</f>
        <v>750</v>
      </c>
      <c r="B82" s="102">
        <f>IF($A82="","",VLOOKUP($A82,'Annex 2 EHV charges'!$D:$O,2,0))</f>
        <v>750</v>
      </c>
      <c r="C82" s="103">
        <f>IF($A82="","",VLOOKUP($A82,'Annex 2 EHV charges'!$D:$O,3,0))</f>
        <v>1800060586926</v>
      </c>
      <c r="D82" s="102" t="str">
        <f>IF($A82="","",VLOOKUP($A82,'Annex 2 EHV charges'!$D:$O,4,0))</f>
        <v>Cathkin Braes Wind Farm</v>
      </c>
      <c r="E82" s="104" t="str">
        <f>IFERROR(IF(VLOOKUP($A82,'Annex 2 EHV charges'!$D:$P,10,FALSE)=0,"",VLOOKUP($A82,'Annex 2 EHV charges'!$D:$P,10,FALSE)),"")</f>
        <v>-</v>
      </c>
      <c r="F82" s="105">
        <f>IFERROR(IF(VLOOKUP($A82,'Annex 2 EHV charges'!$D:$P,11,FALSE)=0,"",VLOOKUP($A82,'Annex 2 EHV charges'!$D:$P,11,FALSE)),"")</f>
        <v>4894.47</v>
      </c>
      <c r="G82" s="106">
        <f>IFERROR(IF(VLOOKUP($A82,'Annex 2 EHV charges'!$D:$P,12,FALSE)=0,"",VLOOKUP($A82,'Annex 2 EHV charges'!$D:$P,12,FALSE)),"")</f>
        <v>0.05</v>
      </c>
      <c r="H82" s="106">
        <f>IFERROR(IF(VLOOKUP($A82,'Annex 2 EHV charges'!$D:$P,13,FALSE)=0,"",VLOOKUP($A82,'Annex 2 EHV charges'!$D:$P,13,FALSE)),"")</f>
        <v>0.05</v>
      </c>
      <c r="I82" s="260" t="str">
        <f>IF(VLOOKUP(A82,'Annex 2 EHV charges'!$D$11:$Q$148,14,FALSE)&lt;=6,"",VLOOKUP(A82,'Annex 2 EHV charges'!$D$11:$Q$148,14,FALSE))</f>
        <v/>
      </c>
    </row>
    <row r="83" spans="1:9" ht="12.75" customHeight="1" x14ac:dyDescent="0.2">
      <c r="A83" s="103">
        <f t="array" ref="A83">IFERROR(INDEX('Annex 2 EHV charges'!$D$11:$D$260, MATCH(0, IF(ISBLANK('Annex 2 EHV charges'!$D$11:$D$260),1, COUNTIF(A$4:$A82, 'Annex 2 EHV charges'!$D$11:$D$260)), 0)),"")</f>
        <v>752</v>
      </c>
      <c r="B83" s="102">
        <f>IF($A83="","",VLOOKUP($A83,'Annex 2 EHV charges'!$D:$O,2,0))</f>
        <v>752</v>
      </c>
      <c r="C83" s="103">
        <f>IF($A83="","",VLOOKUP($A83,'Annex 2 EHV charges'!$D:$O,3,0))</f>
        <v>1800060614741</v>
      </c>
      <c r="D83" s="102" t="str">
        <f>IF($A83="","",VLOOKUP($A83,'Annex 2 EHV charges'!$D:$O,4,0))</f>
        <v>Torrance WF</v>
      </c>
      <c r="E83" s="104" t="str">
        <f>IFERROR(IF(VLOOKUP($A83,'Annex 2 EHV charges'!$D:$P,10,FALSE)=0,"",VLOOKUP($A83,'Annex 2 EHV charges'!$D:$P,10,FALSE)),"")</f>
        <v>-</v>
      </c>
      <c r="F83" s="105">
        <f>IFERROR(IF(VLOOKUP($A83,'Annex 2 EHV charges'!$D:$P,11,FALSE)=0,"",VLOOKUP($A83,'Annex 2 EHV charges'!$D:$P,11,FALSE)),"")</f>
        <v>6275.58</v>
      </c>
      <c r="G83" s="106">
        <f>IFERROR(IF(VLOOKUP($A83,'Annex 2 EHV charges'!$D:$P,12,FALSE)=0,"",VLOOKUP($A83,'Annex 2 EHV charges'!$D:$P,12,FALSE)),"")</f>
        <v>0.05</v>
      </c>
      <c r="H83" s="106">
        <f>IFERROR(IF(VLOOKUP($A83,'Annex 2 EHV charges'!$D:$P,13,FALSE)=0,"",VLOOKUP($A83,'Annex 2 EHV charges'!$D:$P,13,FALSE)),"")</f>
        <v>0.05</v>
      </c>
      <c r="I83" s="260" t="str">
        <f>IF(VLOOKUP(A83,'Annex 2 EHV charges'!$D$11:$Q$148,14,FALSE)&lt;=6,"",VLOOKUP(A83,'Annex 2 EHV charges'!$D$11:$Q$148,14,FALSE))</f>
        <v/>
      </c>
    </row>
    <row r="84" spans="1:9" ht="12.75" customHeight="1" x14ac:dyDescent="0.2">
      <c r="A84" s="103">
        <f t="array" ref="A84">IFERROR(INDEX('Annex 2 EHV charges'!$D$11:$D$260, MATCH(0, IF(ISBLANK('Annex 2 EHV charges'!$D$11:$D$260),1, COUNTIF(A$4:$A83, 'Annex 2 EHV charges'!$D$11:$D$260)), 0)),"")</f>
        <v>754</v>
      </c>
      <c r="B84" s="102">
        <f>IF($A84="","",VLOOKUP($A84,'Annex 2 EHV charges'!$D:$O,2,0))</f>
        <v>754</v>
      </c>
      <c r="C84" s="103">
        <f>IF($A84="","",VLOOKUP($A84,'Annex 2 EHV charges'!$D:$O,3,0))</f>
        <v>1800060613552</v>
      </c>
      <c r="D84" s="102" t="str">
        <f>IF($A84="","",VLOOKUP($A84,'Annex 2 EHV charges'!$D:$O,4,0))</f>
        <v>Scottish Enterprise (Samsung WTTF)</v>
      </c>
      <c r="E84" s="104" t="str">
        <f>IFERROR(IF(VLOOKUP($A84,'Annex 2 EHV charges'!$D:$P,10,FALSE)=0,"",VLOOKUP($A84,'Annex 2 EHV charges'!$D:$P,10,FALSE)),"")</f>
        <v>-</v>
      </c>
      <c r="F84" s="105">
        <f>IFERROR(IF(VLOOKUP($A84,'Annex 2 EHV charges'!$D:$P,11,FALSE)=0,"",VLOOKUP($A84,'Annex 2 EHV charges'!$D:$P,11,FALSE)),"")</f>
        <v>4726.45</v>
      </c>
      <c r="G84" s="106">
        <f>IFERROR(IF(VLOOKUP($A84,'Annex 2 EHV charges'!$D:$P,12,FALSE)=0,"",VLOOKUP($A84,'Annex 2 EHV charges'!$D:$P,12,FALSE)),"")</f>
        <v>0.05</v>
      </c>
      <c r="H84" s="106">
        <f>IFERROR(IF(VLOOKUP($A84,'Annex 2 EHV charges'!$D:$P,13,FALSE)=0,"",VLOOKUP($A84,'Annex 2 EHV charges'!$D:$P,13,FALSE)),"")</f>
        <v>0.05</v>
      </c>
      <c r="I84" s="260" t="str">
        <f>IF(VLOOKUP(A84,'Annex 2 EHV charges'!$D$11:$Q$148,14,FALSE)&lt;=6,"",VLOOKUP(A84,'Annex 2 EHV charges'!$D$11:$Q$148,14,FALSE))</f>
        <v/>
      </c>
    </row>
    <row r="85" spans="1:9" ht="12.75" customHeight="1" x14ac:dyDescent="0.2">
      <c r="A85" s="103">
        <f t="array" ref="A85">IFERROR(INDEX('Annex 2 EHV charges'!$D$11:$D$260, MATCH(0, IF(ISBLANK('Annex 2 EHV charges'!$D$11:$D$260),1, COUNTIF(A$4:$A84, 'Annex 2 EHV charges'!$D$11:$D$260)), 0)),"")</f>
        <v>756</v>
      </c>
      <c r="B85" s="102">
        <f>IF($A85="","",VLOOKUP($A85,'Annex 2 EHV charges'!$D:$O,2,0))</f>
        <v>756</v>
      </c>
      <c r="C85" s="103">
        <f>IF($A85="","",VLOOKUP($A85,'Annex 2 EHV charges'!$D:$O,3,0))</f>
        <v>1800060709029</v>
      </c>
      <c r="D85" s="102" t="str">
        <f>IF($A85="","",VLOOKUP($A85,'Annex 2 EHV charges'!$D:$O,4,0))</f>
        <v>Torrance Windfarm Extension</v>
      </c>
      <c r="E85" s="104" t="str">
        <f>IFERROR(IF(VLOOKUP($A85,'Annex 2 EHV charges'!$D:$P,10,FALSE)=0,"",VLOOKUP($A85,'Annex 2 EHV charges'!$D:$P,10,FALSE)),"")</f>
        <v>-</v>
      </c>
      <c r="F85" s="105">
        <f>IFERROR(IF(VLOOKUP($A85,'Annex 2 EHV charges'!$D:$P,11,FALSE)=0,"",VLOOKUP($A85,'Annex 2 EHV charges'!$D:$P,11,FALSE)),"")</f>
        <v>6344.99</v>
      </c>
      <c r="G85" s="106">
        <f>IFERROR(IF(VLOOKUP($A85,'Annex 2 EHV charges'!$D:$P,12,FALSE)=0,"",VLOOKUP($A85,'Annex 2 EHV charges'!$D:$P,12,FALSE)),"")</f>
        <v>0.05</v>
      </c>
      <c r="H85" s="106">
        <f>IFERROR(IF(VLOOKUP($A85,'Annex 2 EHV charges'!$D:$P,13,FALSE)=0,"",VLOOKUP($A85,'Annex 2 EHV charges'!$D:$P,13,FALSE)),"")</f>
        <v>0.05</v>
      </c>
      <c r="I85" s="260" t="str">
        <f>IF(VLOOKUP(A85,'Annex 2 EHV charges'!$D$11:$Q$148,14,FALSE)&lt;=6,"",VLOOKUP(A85,'Annex 2 EHV charges'!$D$11:$Q$148,14,FALSE))</f>
        <v/>
      </c>
    </row>
    <row r="86" spans="1:9" ht="12.75" customHeight="1" x14ac:dyDescent="0.2">
      <c r="A86" s="103">
        <f t="array" ref="A86">IFERROR(INDEX('Annex 2 EHV charges'!$D$11:$D$260, MATCH(0, IF(ISBLANK('Annex 2 EHV charges'!$D$11:$D$260),1, COUNTIF(A$4:$A85, 'Annex 2 EHV charges'!$D$11:$D$260)), 0)),"")</f>
        <v>648</v>
      </c>
      <c r="B86" s="102">
        <f>IF($A86="","",VLOOKUP($A86,'Annex 2 EHV charges'!$D:$O,2,0))</f>
        <v>648</v>
      </c>
      <c r="C86" s="103">
        <f>IF($A86="","",VLOOKUP($A86,'Annex 2 EHV charges'!$D:$O,3,0))</f>
        <v>1800060904929</v>
      </c>
      <c r="D86" s="102" t="str">
        <f>IF($A86="","",VLOOKUP($A86,'Annex 2 EHV charges'!$D:$O,4,0))</f>
        <v>Craigannet</v>
      </c>
      <c r="E86" s="104" t="str">
        <f>IFERROR(IF(VLOOKUP($A86,'Annex 2 EHV charges'!$D:$P,10,FALSE)=0,"",VLOOKUP($A86,'Annex 2 EHV charges'!$D:$P,10,FALSE)),"")</f>
        <v>-</v>
      </c>
      <c r="F86" s="105">
        <f>IFERROR(IF(VLOOKUP($A86,'Annex 2 EHV charges'!$D:$P,11,FALSE)=0,"",VLOOKUP($A86,'Annex 2 EHV charges'!$D:$P,11,FALSE)),"")</f>
        <v>2634.32</v>
      </c>
      <c r="G86" s="106">
        <f>IFERROR(IF(VLOOKUP($A86,'Annex 2 EHV charges'!$D:$P,12,FALSE)=0,"",VLOOKUP($A86,'Annex 2 EHV charges'!$D:$P,12,FALSE)),"")</f>
        <v>0.05</v>
      </c>
      <c r="H86" s="106">
        <f>IFERROR(IF(VLOOKUP($A86,'Annex 2 EHV charges'!$D:$P,13,FALSE)=0,"",VLOOKUP($A86,'Annex 2 EHV charges'!$D:$P,13,FALSE)),"")</f>
        <v>0.05</v>
      </c>
      <c r="I86" s="260" t="str">
        <f>IF(VLOOKUP(A86,'Annex 2 EHV charges'!$D$11:$Q$148,14,FALSE)&lt;=6,"",VLOOKUP(A86,'Annex 2 EHV charges'!$D$11:$Q$148,14,FALSE))</f>
        <v/>
      </c>
    </row>
    <row r="87" spans="1:9" ht="12.75" customHeight="1" x14ac:dyDescent="0.2">
      <c r="A87" s="103" t="str">
        <f t="array" ref="A87">IFERROR(INDEX('Annex 2 EHV charges'!$D$11:$D$260, MATCH(0, IF(ISBLANK('Annex 2 EHV charges'!$D$11:$D$260),1, COUNTIF(A$4:$A86, 'Annex 2 EHV charges'!$D$11:$D$260)), 0)),"")</f>
        <v>MSID 8366</v>
      </c>
      <c r="B87" s="102" t="str">
        <f>IF($A87="","",VLOOKUP($A87,'Annex 2 EHV charges'!$D:$O,2,0))</f>
        <v>MSID 8366</v>
      </c>
      <c r="C87" s="103" t="str">
        <f>IF($A87="","",VLOOKUP($A87,'Annex 2 EHV charges'!$D:$O,3,0))</f>
        <v>MSID 8366</v>
      </c>
      <c r="D87" s="102" t="str">
        <f>IF($A87="","",VLOOKUP($A87,'Annex 2 EHV charges'!$D:$O,4,0))</f>
        <v>Solwaybank</v>
      </c>
      <c r="E87" s="104" t="str">
        <f>IFERROR(IF(VLOOKUP($A87,'Annex 2 EHV charges'!$D:$P,10,FALSE)=0,"",VLOOKUP($A87,'Annex 2 EHV charges'!$D:$P,10,FALSE)),"")</f>
        <v>-</v>
      </c>
      <c r="F87" s="105">
        <f>IFERROR(IF(VLOOKUP($A87,'Annex 2 EHV charges'!$D:$P,11,FALSE)=0,"",VLOOKUP($A87,'Annex 2 EHV charges'!$D:$P,11,FALSE)),"")</f>
        <v>18511.36</v>
      </c>
      <c r="G87" s="106">
        <f>IFERROR(IF(VLOOKUP($A87,'Annex 2 EHV charges'!$D:$P,12,FALSE)=0,"",VLOOKUP($A87,'Annex 2 EHV charges'!$D:$P,12,FALSE)),"")</f>
        <v>0.05</v>
      </c>
      <c r="H87" s="106">
        <f>IFERROR(IF(VLOOKUP($A87,'Annex 2 EHV charges'!$D:$P,13,FALSE)=0,"",VLOOKUP($A87,'Annex 2 EHV charges'!$D:$P,13,FALSE)),"")</f>
        <v>0.05</v>
      </c>
      <c r="I87" s="260" t="str">
        <f>IF(VLOOKUP(A87,'Annex 2 EHV charges'!$D$11:$Q$148,14,FALSE)&lt;=6,"",VLOOKUP(A87,'Annex 2 EHV charges'!$D$11:$Q$148,14,FALSE))</f>
        <v/>
      </c>
    </row>
    <row r="88" spans="1:9" ht="12.75" customHeight="1" x14ac:dyDescent="0.2">
      <c r="A88" s="103">
        <f t="array" ref="A88">IFERROR(INDEX('Annex 2 EHV charges'!$D$11:$D$260, MATCH(0, IF(ISBLANK('Annex 2 EHV charges'!$D$11:$D$260),1, COUNTIF(A$4:$A87, 'Annex 2 EHV charges'!$D$11:$D$260)), 0)),"")</f>
        <v>710</v>
      </c>
      <c r="B88" s="102">
        <f>IF($A88="","",VLOOKUP($A88,'Annex 2 EHV charges'!$D:$O,2,0))</f>
        <v>710</v>
      </c>
      <c r="C88" s="103">
        <f>IF($A88="","",VLOOKUP($A88,'Annex 2 EHV charges'!$D:$O,3,0))</f>
        <v>1800060963669</v>
      </c>
      <c r="D88" s="102" t="str">
        <f>IF($A88="","",VLOOKUP($A88,'Annex 2 EHV charges'!$D:$O,4,0))</f>
        <v>Millerhill EFW</v>
      </c>
      <c r="E88" s="104" t="str">
        <f>IFERROR(IF(VLOOKUP($A88,'Annex 2 EHV charges'!$D:$P,10,FALSE)=0,"",VLOOKUP($A88,'Annex 2 EHV charges'!$D:$P,10,FALSE)),"")</f>
        <v>-</v>
      </c>
      <c r="F88" s="105">
        <f>IFERROR(IF(VLOOKUP($A88,'Annex 2 EHV charges'!$D:$P,11,FALSE)=0,"",VLOOKUP($A88,'Annex 2 EHV charges'!$D:$P,11,FALSE)),"")</f>
        <v>5914.15</v>
      </c>
      <c r="G88" s="106">
        <f>IFERROR(IF(VLOOKUP($A88,'Annex 2 EHV charges'!$D:$P,12,FALSE)=0,"",VLOOKUP($A88,'Annex 2 EHV charges'!$D:$P,12,FALSE)),"")</f>
        <v>0.05</v>
      </c>
      <c r="H88" s="106">
        <f>IFERROR(IF(VLOOKUP($A88,'Annex 2 EHV charges'!$D:$P,13,FALSE)=0,"",VLOOKUP($A88,'Annex 2 EHV charges'!$D:$P,13,FALSE)),"")</f>
        <v>0.05</v>
      </c>
      <c r="I88" s="260" t="str">
        <f>IF(VLOOKUP(A88,'Annex 2 EHV charges'!$D$11:$Q$148,14,FALSE)&lt;=6,"",VLOOKUP(A88,'Annex 2 EHV charges'!$D$11:$Q$148,14,FALSE))</f>
        <v>See Annex 6</v>
      </c>
    </row>
    <row r="89" spans="1:9" ht="12.75" customHeight="1" x14ac:dyDescent="0.2">
      <c r="A89" s="103" t="str">
        <f t="array" ref="A89">IFERROR(INDEX('Annex 2 EHV charges'!$D$11:$D$260, MATCH(0, IF(ISBLANK('Annex 2 EHV charges'!$D$11:$D$260),1, COUNTIF(A$4:$A88, 'Annex 2 EHV charges'!$D$11:$D$260)), 0)),"")</f>
        <v>MSID 8360</v>
      </c>
      <c r="B89" s="102" t="str">
        <f>IF($A89="","",VLOOKUP($A89,'Annex 2 EHV charges'!$D:$O,2,0))</f>
        <v>MSID 8360</v>
      </c>
      <c r="C89" s="103" t="str">
        <f>IF($A89="","",VLOOKUP($A89,'Annex 2 EHV charges'!$D:$O,3,0))</f>
        <v>MSID 8360</v>
      </c>
      <c r="D89" s="102" t="str">
        <f>IF($A89="","",VLOOKUP($A89,'Annex 2 EHV charges'!$D:$O,4,0))</f>
        <v>Broxburn ESS</v>
      </c>
      <c r="E89" s="104" t="str">
        <f>IFERROR(IF(VLOOKUP($A89,'Annex 2 EHV charges'!$D:$P,10,FALSE)=0,"",VLOOKUP($A89,'Annex 2 EHV charges'!$D:$P,10,FALSE)),"")</f>
        <v>-</v>
      </c>
      <c r="F89" s="105">
        <f>IFERROR(IF(VLOOKUP($A89,'Annex 2 EHV charges'!$D:$P,11,FALSE)=0,"",VLOOKUP($A89,'Annex 2 EHV charges'!$D:$P,11,FALSE)),"")</f>
        <v>1338.06</v>
      </c>
      <c r="G89" s="106">
        <f>IFERROR(IF(VLOOKUP($A89,'Annex 2 EHV charges'!$D:$P,12,FALSE)=0,"",VLOOKUP($A89,'Annex 2 EHV charges'!$D:$P,12,FALSE)),"")</f>
        <v>0.05</v>
      </c>
      <c r="H89" s="106">
        <f>IFERROR(IF(VLOOKUP($A89,'Annex 2 EHV charges'!$D:$P,13,FALSE)=0,"",VLOOKUP($A89,'Annex 2 EHV charges'!$D:$P,13,FALSE)),"")</f>
        <v>0.05</v>
      </c>
      <c r="I89" s="260" t="str">
        <f>IF(VLOOKUP(A89,'Annex 2 EHV charges'!$D$11:$Q$148,14,FALSE)&lt;=6,"",VLOOKUP(A89,'Annex 2 EHV charges'!$D$11:$Q$148,14,FALSE))</f>
        <v/>
      </c>
    </row>
    <row r="90" spans="1:9" ht="12.75" customHeight="1" x14ac:dyDescent="0.2">
      <c r="A90" s="103">
        <f t="array" ref="A90">IFERROR(INDEX('Annex 2 EHV charges'!$D$11:$D$260, MATCH(0, IF(ISBLANK('Annex 2 EHV charges'!$D$11:$D$260),1, COUNTIF(A$4:$A89, 'Annex 2 EHV charges'!$D$11:$D$260)), 0)),"")</f>
        <v>686</v>
      </c>
      <c r="B90" s="102">
        <f>IF($A90="","",VLOOKUP($A90,'Annex 2 EHV charges'!$D:$O,2,0))</f>
        <v>686</v>
      </c>
      <c r="C90" s="103" t="str">
        <f>IF($A90="","",VLOOKUP($A90,'Annex 2 EHV charges'!$D:$O,3,0))</f>
        <v>TBA 1B</v>
      </c>
      <c r="D90" s="102" t="str">
        <f>IF($A90="","",VLOOKUP($A90,'Annex 2 EHV charges'!$D:$O,4,0))</f>
        <v>Sneddon Law WF</v>
      </c>
      <c r="E90" s="104" t="str">
        <f>IFERROR(IF(VLOOKUP($A90,'Annex 2 EHV charges'!$D:$P,10,FALSE)=0,"",VLOOKUP($A90,'Annex 2 EHV charges'!$D:$P,10,FALSE)),"")</f>
        <v>-</v>
      </c>
      <c r="F90" s="105">
        <f>IFERROR(IF(VLOOKUP($A90,'Annex 2 EHV charges'!$D:$P,11,FALSE)=0,"",VLOOKUP($A90,'Annex 2 EHV charges'!$D:$P,11,FALSE)),"")</f>
        <v>25461.96</v>
      </c>
      <c r="G90" s="106">
        <f>IFERROR(IF(VLOOKUP($A90,'Annex 2 EHV charges'!$D:$P,12,FALSE)=0,"",VLOOKUP($A90,'Annex 2 EHV charges'!$D:$P,12,FALSE)),"")</f>
        <v>0.05</v>
      </c>
      <c r="H90" s="106">
        <f>IFERROR(IF(VLOOKUP($A90,'Annex 2 EHV charges'!$D:$P,13,FALSE)=0,"",VLOOKUP($A90,'Annex 2 EHV charges'!$D:$P,13,FALSE)),"")</f>
        <v>0.05</v>
      </c>
      <c r="I90" s="260" t="str">
        <f>IF(VLOOKUP(A90,'Annex 2 EHV charges'!$D$11:$Q$148,14,FALSE)&lt;=6,"",VLOOKUP(A90,'Annex 2 EHV charges'!$D$11:$Q$148,14,FALSE))</f>
        <v/>
      </c>
    </row>
    <row r="91" spans="1:9" ht="12.75" customHeight="1" x14ac:dyDescent="0.2">
      <c r="A91" s="103">
        <f t="array" ref="A91">IFERROR(INDEX('Annex 2 EHV charges'!$D$11:$D$260, MATCH(0, IF(ISBLANK('Annex 2 EHV charges'!$D$11:$D$260),1, COUNTIF(A$4:$A90, 'Annex 2 EHV charges'!$D$11:$D$260)), 0)),"")</f>
        <v>715</v>
      </c>
      <c r="B91" s="102">
        <f>IF($A91="","",VLOOKUP($A91,'Annex 2 EHV charges'!$D:$O,2,0))</f>
        <v>715</v>
      </c>
      <c r="C91" s="103">
        <f>IF($A91="","",VLOOKUP($A91,'Annex 2 EHV charges'!$D:$O,3,0))</f>
        <v>1800061146886</v>
      </c>
      <c r="D91" s="102" t="str">
        <f>IF($A91="","",VLOOKUP($A91,'Annex 2 EHV charges'!$D:$O,4,0))</f>
        <v>Redhouse Energy Storage site (ESS)</v>
      </c>
      <c r="E91" s="104" t="str">
        <f>IFERROR(IF(VLOOKUP($A91,'Annex 2 EHV charges'!$D:$P,10,FALSE)=0,"",VLOOKUP($A91,'Annex 2 EHV charges'!$D:$P,10,FALSE)),"")</f>
        <v>-</v>
      </c>
      <c r="F91" s="105">
        <f>IFERROR(IF(VLOOKUP($A91,'Annex 2 EHV charges'!$D:$P,11,FALSE)=0,"",VLOOKUP($A91,'Annex 2 EHV charges'!$D:$P,11,FALSE)),"")</f>
        <v>681.42</v>
      </c>
      <c r="G91" s="106">
        <f>IFERROR(IF(VLOOKUP($A91,'Annex 2 EHV charges'!$D:$P,12,FALSE)=0,"",VLOOKUP($A91,'Annex 2 EHV charges'!$D:$P,12,FALSE)),"")</f>
        <v>0.05</v>
      </c>
      <c r="H91" s="106">
        <f>IFERROR(IF(VLOOKUP($A91,'Annex 2 EHV charges'!$D:$P,13,FALSE)=0,"",VLOOKUP($A91,'Annex 2 EHV charges'!$D:$P,13,FALSE)),"")</f>
        <v>0.05</v>
      </c>
      <c r="I91" s="260" t="str">
        <f>IF(VLOOKUP(A91,'Annex 2 EHV charges'!$D$11:$Q$148,14,FALSE)&lt;=6,"",VLOOKUP(A91,'Annex 2 EHV charges'!$D$11:$Q$148,14,FALSE))</f>
        <v/>
      </c>
    </row>
    <row r="92" spans="1:9" ht="12.75" customHeight="1" x14ac:dyDescent="0.2">
      <c r="A92" s="103">
        <f t="array" ref="A92">IFERROR(INDEX('Annex 2 EHV charges'!$D$11:$D$260, MATCH(0, IF(ISBLANK('Annex 2 EHV charges'!$D$11:$D$260),1, COUNTIF(A$4:$A91, 'Annex 2 EHV charges'!$D$11:$D$260)), 0)),"")</f>
        <v>713</v>
      </c>
      <c r="B92" s="102">
        <f>IF($A92="","",VLOOKUP($A92,'Annex 2 EHV charges'!$D:$O,2,0))</f>
        <v>713</v>
      </c>
      <c r="C92" s="103">
        <f>IF($A92="","",VLOOKUP($A92,'Annex 2 EHV charges'!$D:$O,3,0))</f>
        <v>1800061106759</v>
      </c>
      <c r="D92" s="102" t="str">
        <f>IF($A92="","",VLOOKUP($A92,'Annex 2 EHV charges'!$D:$O,4,0))</f>
        <v>Inverclyde Windfarm</v>
      </c>
      <c r="E92" s="104" t="str">
        <f>IFERROR(IF(VLOOKUP($A92,'Annex 2 EHV charges'!$D:$P,10,FALSE)=0,"",VLOOKUP($A92,'Annex 2 EHV charges'!$D:$P,10,FALSE)),"")</f>
        <v>-</v>
      </c>
      <c r="F92" s="105">
        <f>IFERROR(IF(VLOOKUP($A92,'Annex 2 EHV charges'!$D:$P,11,FALSE)=0,"",VLOOKUP($A92,'Annex 2 EHV charges'!$D:$P,11,FALSE)),"")</f>
        <v>958.5</v>
      </c>
      <c r="G92" s="106">
        <f>IFERROR(IF(VLOOKUP($A92,'Annex 2 EHV charges'!$D:$P,12,FALSE)=0,"",VLOOKUP($A92,'Annex 2 EHV charges'!$D:$P,12,FALSE)),"")</f>
        <v>0.05</v>
      </c>
      <c r="H92" s="106">
        <f>IFERROR(IF(VLOOKUP($A92,'Annex 2 EHV charges'!$D:$P,13,FALSE)=0,"",VLOOKUP($A92,'Annex 2 EHV charges'!$D:$P,13,FALSE)),"")</f>
        <v>0.05</v>
      </c>
      <c r="I92" s="260" t="str">
        <f>IF(VLOOKUP(A92,'Annex 2 EHV charges'!$D$11:$Q$148,14,FALSE)&lt;=6,"",VLOOKUP(A92,'Annex 2 EHV charges'!$D$11:$Q$148,14,FALSE))</f>
        <v/>
      </c>
    </row>
    <row r="93" spans="1:9" ht="12.75" customHeight="1" x14ac:dyDescent="0.2">
      <c r="A93" s="103">
        <f t="array" ref="A93">IFERROR(INDEX('Annex 2 EHV charges'!$D$11:$D$260, MATCH(0, IF(ISBLANK('Annex 2 EHV charges'!$D$11:$D$260),1, COUNTIF(A$4:$A92, 'Annex 2 EHV charges'!$D$11:$D$260)), 0)),"")</f>
        <v>950</v>
      </c>
      <c r="B93" s="102">
        <f>IF($A93="","",VLOOKUP($A93,'Annex 2 EHV charges'!$D:$O,2,0))</f>
        <v>950</v>
      </c>
      <c r="C93" s="103">
        <f>IF($A93="","",VLOOKUP($A93,'Annex 2 EHV charges'!$D:$O,3,0))</f>
        <v>1800061165995</v>
      </c>
      <c r="D93" s="102" t="str">
        <f>IF($A93="","",VLOOKUP($A93,'Annex 2 EHV charges'!$D:$O,4,0))</f>
        <v>Harelaw Gas</v>
      </c>
      <c r="E93" s="104" t="str">
        <f>IFERROR(IF(VLOOKUP($A93,'Annex 2 EHV charges'!$D:$P,10,FALSE)=0,"",VLOOKUP($A93,'Annex 2 EHV charges'!$D:$P,10,FALSE)),"")</f>
        <v>-</v>
      </c>
      <c r="F93" s="105">
        <f>IFERROR(IF(VLOOKUP($A93,'Annex 2 EHV charges'!$D:$P,11,FALSE)=0,"",VLOOKUP($A93,'Annex 2 EHV charges'!$D:$P,11,FALSE)),"")</f>
        <v>630.76</v>
      </c>
      <c r="G93" s="106">
        <f>IFERROR(IF(VLOOKUP($A93,'Annex 2 EHV charges'!$D:$P,12,FALSE)=0,"",VLOOKUP($A93,'Annex 2 EHV charges'!$D:$P,12,FALSE)),"")</f>
        <v>0.05</v>
      </c>
      <c r="H93" s="106">
        <f>IFERROR(IF(VLOOKUP($A93,'Annex 2 EHV charges'!$D:$P,13,FALSE)=0,"",VLOOKUP($A93,'Annex 2 EHV charges'!$D:$P,13,FALSE)),"")</f>
        <v>0.05</v>
      </c>
      <c r="I93" s="260" t="str">
        <f>IF(VLOOKUP(A93,'Annex 2 EHV charges'!$D$11:$Q$148,14,FALSE)&lt;=6,"",VLOOKUP(A93,'Annex 2 EHV charges'!$D$11:$Q$148,14,FALSE))</f>
        <v/>
      </c>
    </row>
    <row r="94" spans="1:9" ht="12.75" customHeight="1" x14ac:dyDescent="0.2">
      <c r="A94" s="103">
        <f t="array" ref="A94">IFERROR(INDEX('Annex 2 EHV charges'!$D$11:$D$260, MATCH(0, IF(ISBLANK('Annex 2 EHV charges'!$D$11:$D$260),1, COUNTIF(A$4:$A93, 'Annex 2 EHV charges'!$D$11:$D$260)), 0)),"")</f>
        <v>716</v>
      </c>
      <c r="B94" s="102">
        <f>IF($A94="","",VLOOKUP($A94,'Annex 2 EHV charges'!$D:$O,2,0))</f>
        <v>716</v>
      </c>
      <c r="C94" s="103">
        <f>IF($A94="","",VLOOKUP($A94,'Annex 2 EHV charges'!$D:$O,3,0))</f>
        <v>1800061148484</v>
      </c>
      <c r="D94" s="102" t="str">
        <f>IF($A94="","",VLOOKUP($A94,'Annex 2 EHV charges'!$D:$O,4,0))</f>
        <v>Byers Brae Battery Storage</v>
      </c>
      <c r="E94" s="104" t="str">
        <f>IFERROR(IF(VLOOKUP($A94,'Annex 2 EHV charges'!$D:$P,10,FALSE)=0,"",VLOOKUP($A94,'Annex 2 EHV charges'!$D:$P,10,FALSE)),"")</f>
        <v>-</v>
      </c>
      <c r="F94" s="105">
        <f>IFERROR(IF(VLOOKUP($A94,'Annex 2 EHV charges'!$D:$P,11,FALSE)=0,"",VLOOKUP($A94,'Annex 2 EHV charges'!$D:$P,11,FALSE)),"")</f>
        <v>629.53</v>
      </c>
      <c r="G94" s="106">
        <f>IFERROR(IF(VLOOKUP($A94,'Annex 2 EHV charges'!$D:$P,12,FALSE)=0,"",VLOOKUP($A94,'Annex 2 EHV charges'!$D:$P,12,FALSE)),"")</f>
        <v>0.05</v>
      </c>
      <c r="H94" s="106">
        <f>IFERROR(IF(VLOOKUP($A94,'Annex 2 EHV charges'!$D:$P,13,FALSE)=0,"",VLOOKUP($A94,'Annex 2 EHV charges'!$D:$P,13,FALSE)),"")</f>
        <v>0.05</v>
      </c>
      <c r="I94" s="260" t="str">
        <f>IF(VLOOKUP(A94,'Annex 2 EHV charges'!$D$11:$Q$148,14,FALSE)&lt;=6,"",VLOOKUP(A94,'Annex 2 EHV charges'!$D$11:$Q$148,14,FALSE))</f>
        <v/>
      </c>
    </row>
    <row r="95" spans="1:9" ht="12.75" customHeight="1" x14ac:dyDescent="0.2">
      <c r="A95" s="103">
        <f t="array" ref="A95">IFERROR(INDEX('Annex 2 EHV charges'!$D$11:$D$260, MATCH(0, IF(ISBLANK('Annex 2 EHV charges'!$D$11:$D$260),1, COUNTIF(A$4:$A94, 'Annex 2 EHV charges'!$D$11:$D$260)), 0)),"")</f>
        <v>711</v>
      </c>
      <c r="B95" s="102">
        <f>IF($A95="","",VLOOKUP($A95,'Annex 2 EHV charges'!$D:$O,2,0))</f>
        <v>711</v>
      </c>
      <c r="C95" s="103">
        <f>IF($A95="","",VLOOKUP($A95,'Annex 2 EHV charges'!$D:$O,3,0))</f>
        <v>1800061084510</v>
      </c>
      <c r="D95" s="102" t="str">
        <f>IF($A95="","",VLOOKUP($A95,'Annex 2 EHV charges'!$D:$O,4,0))</f>
        <v>Netherton Gas</v>
      </c>
      <c r="E95" s="104" t="str">
        <f>IFERROR(IF(VLOOKUP($A95,'Annex 2 EHV charges'!$D:$P,10,FALSE)=0,"",VLOOKUP($A95,'Annex 2 EHV charges'!$D:$P,10,FALSE)),"")</f>
        <v>-</v>
      </c>
      <c r="F95" s="105">
        <f>IFERROR(IF(VLOOKUP($A95,'Annex 2 EHV charges'!$D:$P,11,FALSE)=0,"",VLOOKUP($A95,'Annex 2 EHV charges'!$D:$P,11,FALSE)),"")</f>
        <v>3418.69</v>
      </c>
      <c r="G95" s="106">
        <f>IFERROR(IF(VLOOKUP($A95,'Annex 2 EHV charges'!$D:$P,12,FALSE)=0,"",VLOOKUP($A95,'Annex 2 EHV charges'!$D:$P,12,FALSE)),"")</f>
        <v>0.05</v>
      </c>
      <c r="H95" s="106">
        <f>IFERROR(IF(VLOOKUP($A95,'Annex 2 EHV charges'!$D:$P,13,FALSE)=0,"",VLOOKUP($A95,'Annex 2 EHV charges'!$D:$P,13,FALSE)),"")</f>
        <v>0.05</v>
      </c>
      <c r="I95" s="260" t="str">
        <f>IF(VLOOKUP(A95,'Annex 2 EHV charges'!$D$11:$Q$148,14,FALSE)&lt;=6,"",VLOOKUP(A95,'Annex 2 EHV charges'!$D$11:$Q$148,14,FALSE))</f>
        <v/>
      </c>
    </row>
    <row r="96" spans="1:9" ht="12.75" customHeight="1" x14ac:dyDescent="0.2">
      <c r="A96" s="103">
        <f t="array" ref="A96">IFERROR(INDEX('Annex 2 EHV charges'!$D$11:$D$260, MATCH(0, IF(ISBLANK('Annex 2 EHV charges'!$D$11:$D$260),1, COUNTIF(A$4:$A95, 'Annex 2 EHV charges'!$D$11:$D$260)), 0)),"")</f>
        <v>712</v>
      </c>
      <c r="B96" s="102">
        <f>IF($A96="","",VLOOKUP($A96,'Annex 2 EHV charges'!$D:$O,2,0))</f>
        <v>712</v>
      </c>
      <c r="C96" s="103">
        <f>IF($A96="","",VLOOKUP($A96,'Annex 2 EHV charges'!$D:$O,3,0))</f>
        <v>1800061084430</v>
      </c>
      <c r="D96" s="102" t="str">
        <f>IF($A96="","",VLOOKUP($A96,'Annex 2 EHV charges'!$D:$O,4,0))</f>
        <v>Carbrain Gas</v>
      </c>
      <c r="E96" s="104" t="str">
        <f>IFERROR(IF(VLOOKUP($A96,'Annex 2 EHV charges'!$D:$P,10,FALSE)=0,"",VLOOKUP($A96,'Annex 2 EHV charges'!$D:$P,10,FALSE)),"")</f>
        <v>-</v>
      </c>
      <c r="F96" s="105">
        <f>IFERROR(IF(VLOOKUP($A96,'Annex 2 EHV charges'!$D:$P,11,FALSE)=0,"",VLOOKUP($A96,'Annex 2 EHV charges'!$D:$P,11,FALSE)),"")</f>
        <v>2881.7</v>
      </c>
      <c r="G96" s="106">
        <f>IFERROR(IF(VLOOKUP($A96,'Annex 2 EHV charges'!$D:$P,12,FALSE)=0,"",VLOOKUP($A96,'Annex 2 EHV charges'!$D:$P,12,FALSE)),"")</f>
        <v>0.05</v>
      </c>
      <c r="H96" s="106">
        <f>IFERROR(IF(VLOOKUP($A96,'Annex 2 EHV charges'!$D:$P,13,FALSE)=0,"",VLOOKUP($A96,'Annex 2 EHV charges'!$D:$P,13,FALSE)),"")</f>
        <v>0.05</v>
      </c>
      <c r="I96" s="260" t="str">
        <f>IF(VLOOKUP(A96,'Annex 2 EHV charges'!$D$11:$Q$148,14,FALSE)&lt;=6,"",VLOOKUP(A96,'Annex 2 EHV charges'!$D$11:$Q$148,14,FALSE))</f>
        <v/>
      </c>
    </row>
    <row r="97" spans="1:9" ht="12.75" customHeight="1" x14ac:dyDescent="0.2">
      <c r="A97" s="103">
        <f t="array" ref="A97">IFERROR(INDEX('Annex 2 EHV charges'!$D$11:$D$260, MATCH(0, IF(ISBLANK('Annex 2 EHV charges'!$D$11:$D$260),1, COUNTIF(A$4:$A96, 'Annex 2 EHV charges'!$D$11:$D$260)), 0)),"")</f>
        <v>665</v>
      </c>
      <c r="B97" s="102">
        <f>IF($A97="","",VLOOKUP($A97,'Annex 2 EHV charges'!$D:$O,2,0))</f>
        <v>665</v>
      </c>
      <c r="C97" s="103">
        <f>IF($A97="","",VLOOKUP($A97,'Annex 2 EHV charges'!$D:$O,3,0))</f>
        <v>1800061175051</v>
      </c>
      <c r="D97" s="102" t="str">
        <f>IF($A97="","",VLOOKUP($A97,'Annex 2 EHV charges'!$D:$O,4,0))</f>
        <v>Leven Gas Generation</v>
      </c>
      <c r="E97" s="104" t="str">
        <f>IFERROR(IF(VLOOKUP($A97,'Annex 2 EHV charges'!$D:$P,10,FALSE)=0,"",VLOOKUP($A97,'Annex 2 EHV charges'!$D:$P,10,FALSE)),"")</f>
        <v>-</v>
      </c>
      <c r="F97" s="105">
        <f>IFERROR(IF(VLOOKUP($A97,'Annex 2 EHV charges'!$D:$P,11,FALSE)=0,"",VLOOKUP($A97,'Annex 2 EHV charges'!$D:$P,11,FALSE)),"")</f>
        <v>2876.1</v>
      </c>
      <c r="G97" s="106">
        <f>IFERROR(IF(VLOOKUP($A97,'Annex 2 EHV charges'!$D:$P,12,FALSE)=0,"",VLOOKUP($A97,'Annex 2 EHV charges'!$D:$P,12,FALSE)),"")</f>
        <v>0.05</v>
      </c>
      <c r="H97" s="106">
        <f>IFERROR(IF(VLOOKUP($A97,'Annex 2 EHV charges'!$D:$P,13,FALSE)=0,"",VLOOKUP($A97,'Annex 2 EHV charges'!$D:$P,13,FALSE)),"")</f>
        <v>0.05</v>
      </c>
      <c r="I97" s="260" t="str">
        <f>IF(VLOOKUP(A97,'Annex 2 EHV charges'!$D$11:$Q$148,14,FALSE)&lt;=6,"",VLOOKUP(A97,'Annex 2 EHV charges'!$D$11:$Q$148,14,FALSE))</f>
        <v/>
      </c>
    </row>
    <row r="98" spans="1:9" ht="12.75" customHeight="1" x14ac:dyDescent="0.2">
      <c r="A98" s="103">
        <f t="array" ref="A98">IFERROR(INDEX('Annex 2 EHV charges'!$D$11:$D$260, MATCH(0, IF(ISBLANK('Annex 2 EHV charges'!$D$11:$D$260),1, COUNTIF(A$4:$A97, 'Annex 2 EHV charges'!$D$11:$D$260)), 0)),"")</f>
        <v>714</v>
      </c>
      <c r="B98" s="102">
        <f>IF($A98="","",VLOOKUP($A98,'Annex 2 EHV charges'!$D:$O,2,0))</f>
        <v>714</v>
      </c>
      <c r="C98" s="103">
        <f>IF($A98="","",VLOOKUP($A98,'Annex 2 EHV charges'!$D:$O,3,0))</f>
        <v>1800061114397</v>
      </c>
      <c r="D98" s="102" t="str">
        <f>IF($A98="","",VLOOKUP($A98,'Annex 2 EHV charges'!$D:$O,4,0))</f>
        <v>Carmuirs Gas</v>
      </c>
      <c r="E98" s="104" t="str">
        <f>IFERROR(IF(VLOOKUP($A98,'Annex 2 EHV charges'!$D:$P,10,FALSE)=0,"",VLOOKUP($A98,'Annex 2 EHV charges'!$D:$P,10,FALSE)),"")</f>
        <v>-</v>
      </c>
      <c r="F98" s="105">
        <f>IFERROR(IF(VLOOKUP($A98,'Annex 2 EHV charges'!$D:$P,11,FALSE)=0,"",VLOOKUP($A98,'Annex 2 EHV charges'!$D:$P,11,FALSE)),"")</f>
        <v>2981.38</v>
      </c>
      <c r="G98" s="106">
        <f>IFERROR(IF(VLOOKUP($A98,'Annex 2 EHV charges'!$D:$P,12,FALSE)=0,"",VLOOKUP($A98,'Annex 2 EHV charges'!$D:$P,12,FALSE)),"")</f>
        <v>0.05</v>
      </c>
      <c r="H98" s="106">
        <f>IFERROR(IF(VLOOKUP($A98,'Annex 2 EHV charges'!$D:$P,13,FALSE)=0,"",VLOOKUP($A98,'Annex 2 EHV charges'!$D:$P,13,FALSE)),"")</f>
        <v>0.05</v>
      </c>
      <c r="I98" s="260" t="str">
        <f>IF(VLOOKUP(A98,'Annex 2 EHV charges'!$D$11:$Q$148,14,FALSE)&lt;=6,"",VLOOKUP(A98,'Annex 2 EHV charges'!$D$11:$Q$148,14,FALSE))</f>
        <v>See Annex 6</v>
      </c>
    </row>
    <row r="99" spans="1:9" ht="12.75" customHeight="1" x14ac:dyDescent="0.2">
      <c r="A99" s="103" t="str">
        <f t="array" ref="A99">IFERROR(INDEX('Annex 2 EHV charges'!$D$11:$D$260, MATCH(0, IF(ISBLANK('Annex 2 EHV charges'!$D$11:$D$260),1, COUNTIF(A$4:$A98, 'Annex 2 EHV charges'!$D$11:$D$260)), 0)),"")</f>
        <v>TBA 3B</v>
      </c>
      <c r="B99" s="102" t="str">
        <f>IF($A99="","",VLOOKUP($A99,'Annex 2 EHV charges'!$D:$O,2,0))</f>
        <v>TBA 3B</v>
      </c>
      <c r="C99" s="103" t="str">
        <f>IF($A99="","",VLOOKUP($A99,'Annex 2 EHV charges'!$D:$O,3,0))</f>
        <v>TBA 3B</v>
      </c>
      <c r="D99" s="102" t="str">
        <f>IF($A99="","",VLOOKUP($A99,'Annex 2 EHV charges'!$D:$O,4,0))</f>
        <v>Abercorn Street</v>
      </c>
      <c r="E99" s="104" t="str">
        <f>IFERROR(IF(VLOOKUP($A99,'Annex 2 EHV charges'!$D:$P,10,FALSE)=0,"",VLOOKUP($A99,'Annex 2 EHV charges'!$D:$P,10,FALSE)),"")</f>
        <v>-</v>
      </c>
      <c r="F99" s="105">
        <f>IFERROR(IF(VLOOKUP($A99,'Annex 2 EHV charges'!$D:$P,11,FALSE)=0,"",VLOOKUP($A99,'Annex 2 EHV charges'!$D:$P,11,FALSE)),"")</f>
        <v>4833.83</v>
      </c>
      <c r="G99" s="106">
        <f>IFERROR(IF(VLOOKUP($A99,'Annex 2 EHV charges'!$D:$P,12,FALSE)=0,"",VLOOKUP($A99,'Annex 2 EHV charges'!$D:$P,12,FALSE)),"")</f>
        <v>0.05</v>
      </c>
      <c r="H99" s="106">
        <f>IFERROR(IF(VLOOKUP($A99,'Annex 2 EHV charges'!$D:$P,13,FALSE)=0,"",VLOOKUP($A99,'Annex 2 EHV charges'!$D:$P,13,FALSE)),"")</f>
        <v>0.05</v>
      </c>
      <c r="I99" s="260" t="str">
        <f>IF(VLOOKUP(A99,'Annex 2 EHV charges'!$D$11:$Q$148,14,FALSE)&lt;=6,"",VLOOKUP(A99,'Annex 2 EHV charges'!$D$11:$Q$148,14,FALSE))</f>
        <v/>
      </c>
    </row>
    <row r="100" spans="1:9" ht="12.75" customHeight="1" x14ac:dyDescent="0.2">
      <c r="A100" s="103">
        <f t="array" ref="A100">IFERROR(INDEX('Annex 2 EHV charges'!$D$11:$D$260, MATCH(0, IF(ISBLANK('Annex 2 EHV charges'!$D$11:$D$260),1, COUNTIF(A$4:$A99, 'Annex 2 EHV charges'!$D$11:$D$260)), 0)),"")</f>
        <v>697</v>
      </c>
      <c r="B100" s="102">
        <f>IF($A100="","",VLOOKUP($A100,'Annex 2 EHV charges'!$D:$O,2,0))</f>
        <v>697</v>
      </c>
      <c r="C100" s="103">
        <f>IF($A100="","",VLOOKUP($A100,'Annex 2 EHV charges'!$D:$O,3,0))</f>
        <v>1800060630637</v>
      </c>
      <c r="D100" s="102" t="str">
        <f>IF($A100="","",VLOOKUP($A100,'Annex 2 EHV charges'!$D:$O,4,0))</f>
        <v>GSK Irvine</v>
      </c>
      <c r="E100" s="104" t="str">
        <f>IFERROR(IF(VLOOKUP($A100,'Annex 2 EHV charges'!$D:$P,10,FALSE)=0,"",VLOOKUP($A100,'Annex 2 EHV charges'!$D:$P,10,FALSE)),"")</f>
        <v>-</v>
      </c>
      <c r="F100" s="105">
        <f>IFERROR(IF(VLOOKUP($A100,'Annex 2 EHV charges'!$D:$P,11,FALSE)=0,"",VLOOKUP($A100,'Annex 2 EHV charges'!$D:$P,11,FALSE)),"")</f>
        <v>19315.66</v>
      </c>
      <c r="G100" s="106">
        <f>IFERROR(IF(VLOOKUP($A100,'Annex 2 EHV charges'!$D:$P,12,FALSE)=0,"",VLOOKUP($A100,'Annex 2 EHV charges'!$D:$P,12,FALSE)),"")</f>
        <v>0.05</v>
      </c>
      <c r="H100" s="106">
        <f>IFERROR(IF(VLOOKUP($A100,'Annex 2 EHV charges'!$D:$P,13,FALSE)=0,"",VLOOKUP($A100,'Annex 2 EHV charges'!$D:$P,13,FALSE)),"")</f>
        <v>0.05</v>
      </c>
      <c r="I100" s="260" t="str">
        <f>IF(VLOOKUP(A100,'Annex 2 EHV charges'!$D$11:$Q$148,14,FALSE)&lt;=6,"",VLOOKUP(A100,'Annex 2 EHV charges'!$D$11:$Q$148,14,FALSE))</f>
        <v>See Annex 6</v>
      </c>
    </row>
    <row r="101" spans="1:9" ht="12.75" customHeight="1" x14ac:dyDescent="0.2">
      <c r="A101" s="103" t="str">
        <f t="array" ref="A101">IFERROR(INDEX('Annex 2 EHV charges'!$D$11:$D$260, MATCH(0, IF(ISBLANK('Annex 2 EHV charges'!$D$11:$D$260),1, COUNTIF(A$4:$A100, 'Annex 2 EHV charges'!$D$11:$D$260)), 0)),"")</f>
        <v>TBA 8B</v>
      </c>
      <c r="B101" s="102" t="str">
        <f>IF($A101="","",VLOOKUP($A101,'Annex 2 EHV charges'!$D:$O,2,0))</f>
        <v>TBA 8B</v>
      </c>
      <c r="C101" s="103" t="str">
        <f>IF($A101="","",VLOOKUP($A101,'Annex 2 EHV charges'!$D:$O,3,0))</f>
        <v/>
      </c>
      <c r="D101" s="102" t="str">
        <f>IF($A101="","",VLOOKUP($A101,'Annex 2 EHV charges'!$D:$O,4,0))</f>
        <v>Calachem RDF CHP Plant</v>
      </c>
      <c r="E101" s="104" t="str">
        <f>IFERROR(IF(VLOOKUP($A101,'Annex 2 EHV charges'!$D:$P,10,FALSE)=0,"",VLOOKUP($A101,'Annex 2 EHV charges'!$D:$P,10,FALSE)),"")</f>
        <v>-</v>
      </c>
      <c r="F101" s="105">
        <f>IFERROR(IF(VLOOKUP($A101,'Annex 2 EHV charges'!$D:$P,11,FALSE)=0,"",VLOOKUP($A101,'Annex 2 EHV charges'!$D:$P,11,FALSE)),"")</f>
        <v>6496.12</v>
      </c>
      <c r="G101" s="106">
        <f>IFERROR(IF(VLOOKUP($A101,'Annex 2 EHV charges'!$D:$P,12,FALSE)=0,"",VLOOKUP($A101,'Annex 2 EHV charges'!$D:$P,12,FALSE)),"")</f>
        <v>0.05</v>
      </c>
      <c r="H101" s="106">
        <f>IFERROR(IF(VLOOKUP($A101,'Annex 2 EHV charges'!$D:$P,13,FALSE)=0,"",VLOOKUP($A101,'Annex 2 EHV charges'!$D:$P,13,FALSE)),"")</f>
        <v>0.05</v>
      </c>
      <c r="I101" s="260" t="str">
        <f>IF(VLOOKUP(A101,'Annex 2 EHV charges'!$D$11:$Q$148,14,FALSE)&lt;=6,"",VLOOKUP(A101,'Annex 2 EHV charges'!$D$11:$Q$148,14,FALSE))</f>
        <v>See Annex 6</v>
      </c>
    </row>
    <row r="102" spans="1:9" ht="12.75" customHeight="1" x14ac:dyDescent="0.2">
      <c r="A102" s="103" t="str">
        <f t="array" ref="A102">IFERROR(INDEX('Annex 2 EHV charges'!$D$11:$D$260, MATCH(0, IF(ISBLANK('Annex 2 EHV charges'!$D$11:$D$260),1, COUNTIF(A$4:$A101, 'Annex 2 EHV charges'!$D$11:$D$260)), 0)),"")</f>
        <v>TBA 14B</v>
      </c>
      <c r="B102" s="102" t="str">
        <f>IF($A102="","",VLOOKUP($A102,'Annex 2 EHV charges'!$D:$O,2,0))</f>
        <v>TBA 14B</v>
      </c>
      <c r="C102" s="103" t="str">
        <f>IF($A102="","",VLOOKUP($A102,'Annex 2 EHV charges'!$D:$O,3,0))</f>
        <v>TBA 9B</v>
      </c>
      <c r="D102" s="102" t="str">
        <f>IF($A102="","",VLOOKUP($A102,'Annex 2 EHV charges'!$D:$O,4,0))</f>
        <v xml:space="preserve">Drumcross ESS </v>
      </c>
      <c r="E102" s="104" t="str">
        <f>IFERROR(IF(VLOOKUP($A102,'Annex 2 EHV charges'!$D:$P,10,FALSE)=0,"",VLOOKUP($A102,'Annex 2 EHV charges'!$D:$P,10,FALSE)),"")</f>
        <v>-</v>
      </c>
      <c r="F102" s="105">
        <f>IFERROR(IF(VLOOKUP($A102,'Annex 2 EHV charges'!$D:$P,11,FALSE)=0,"",VLOOKUP($A102,'Annex 2 EHV charges'!$D:$P,11,FALSE)),"")</f>
        <v>2100.39</v>
      </c>
      <c r="G102" s="106">
        <f>IFERROR(IF(VLOOKUP($A102,'Annex 2 EHV charges'!$D:$P,12,FALSE)=0,"",VLOOKUP($A102,'Annex 2 EHV charges'!$D:$P,12,FALSE)),"")</f>
        <v>0.05</v>
      </c>
      <c r="H102" s="106">
        <f>IFERROR(IF(VLOOKUP($A102,'Annex 2 EHV charges'!$D:$P,13,FALSE)=0,"",VLOOKUP($A102,'Annex 2 EHV charges'!$D:$P,13,FALSE)),"")</f>
        <v>0.05</v>
      </c>
      <c r="I102" s="260" t="str">
        <f>IF(VLOOKUP(A102,'Annex 2 EHV charges'!$D$11:$Q$148,14,FALSE)&lt;=6,"",VLOOKUP(A102,'Annex 2 EHV charges'!$D$11:$Q$148,14,FALSE))</f>
        <v/>
      </c>
    </row>
    <row r="103" spans="1:9" ht="12.75" customHeight="1" x14ac:dyDescent="0.2">
      <c r="A103" s="103" t="str">
        <f t="array" ref="A103">IFERROR(INDEX('Annex 2 EHV charges'!$D$11:$D$260, MATCH(0, IF(ISBLANK('Annex 2 EHV charges'!$D$11:$D$260),1, COUNTIF(A$4:$A102, 'Annex 2 EHV charges'!$D$11:$D$260)), 0)),"")</f>
        <v>TBA 15B</v>
      </c>
      <c r="B103" s="102" t="str">
        <f>IF($A103="","",VLOOKUP($A103,'Annex 2 EHV charges'!$D:$O,2,0))</f>
        <v>TBA 15B</v>
      </c>
      <c r="C103" s="103" t="str">
        <f>IF($A103="","",VLOOKUP($A103,'Annex 2 EHV charges'!$D:$O,3,0))</f>
        <v>TBA 14B</v>
      </c>
      <c r="D103" s="102" t="str">
        <f>IF($A103="","",VLOOKUP($A103,'Annex 2 EHV charges'!$D:$O,4,0))</f>
        <v>Easter Drumclair WF</v>
      </c>
      <c r="E103" s="104" t="str">
        <f>IFERROR(IF(VLOOKUP($A103,'Annex 2 EHV charges'!$D:$P,10,FALSE)=0,"",VLOOKUP($A103,'Annex 2 EHV charges'!$D:$P,10,FALSE)),"")</f>
        <v>-</v>
      </c>
      <c r="F103" s="105">
        <f>IFERROR(IF(VLOOKUP($A103,'Annex 2 EHV charges'!$D:$P,11,FALSE)=0,"",VLOOKUP($A103,'Annex 2 EHV charges'!$D:$P,11,FALSE)),"")</f>
        <v>4904.92</v>
      </c>
      <c r="G103" s="106">
        <f>IFERROR(IF(VLOOKUP($A103,'Annex 2 EHV charges'!$D:$P,12,FALSE)=0,"",VLOOKUP($A103,'Annex 2 EHV charges'!$D:$P,12,FALSE)),"")</f>
        <v>0.05</v>
      </c>
      <c r="H103" s="106">
        <f>IFERROR(IF(VLOOKUP($A103,'Annex 2 EHV charges'!$D:$P,13,FALSE)=0,"",VLOOKUP($A103,'Annex 2 EHV charges'!$D:$P,13,FALSE)),"")</f>
        <v>0.05</v>
      </c>
      <c r="I103" s="260" t="str">
        <f>IF(VLOOKUP(A103,'Annex 2 EHV charges'!$D$11:$Q$148,14,FALSE)&lt;=6,"",VLOOKUP(A103,'Annex 2 EHV charges'!$D$11:$Q$148,14,FALSE))</f>
        <v/>
      </c>
    </row>
    <row r="104" spans="1:9" ht="12.75" customHeight="1" x14ac:dyDescent="0.2">
      <c r="A104" s="103" t="str">
        <f t="array" ref="A104">IFERROR(INDEX('Annex 2 EHV charges'!$D$11:$D$260, MATCH(0, IF(ISBLANK('Annex 2 EHV charges'!$D$11:$D$260),1, COUNTIF(A$4:$A103, 'Annex 2 EHV charges'!$D$11:$D$260)), 0)),"")</f>
        <v>TBA 17B</v>
      </c>
      <c r="B104" s="102" t="str">
        <f>IF($A104="","",VLOOKUP($A104,'Annex 2 EHV charges'!$D:$O,2,0))</f>
        <v>TBA 17B</v>
      </c>
      <c r="C104" s="103" t="str">
        <f>IF($A104="","",VLOOKUP($A104,'Annex 2 EHV charges'!$D:$O,3,0))</f>
        <v>TBA 15B</v>
      </c>
      <c r="D104" s="102" t="str">
        <f>IF($A104="","",VLOOKUP($A104,'Annex 2 EHV charges'!$D:$O,4,0))</f>
        <v>Camilla Farm ESS</v>
      </c>
      <c r="E104" s="104" t="str">
        <f>IFERROR(IF(VLOOKUP($A104,'Annex 2 EHV charges'!$D:$P,10,FALSE)=0,"",VLOOKUP($A104,'Annex 2 EHV charges'!$D:$P,10,FALSE)),"")</f>
        <v>-</v>
      </c>
      <c r="F104" s="105">
        <f>IFERROR(IF(VLOOKUP($A104,'Annex 2 EHV charges'!$D:$P,11,FALSE)=0,"",VLOOKUP($A104,'Annex 2 EHV charges'!$D:$P,11,FALSE)),"")</f>
        <v>2137.92</v>
      </c>
      <c r="G104" s="106">
        <f>IFERROR(IF(VLOOKUP($A104,'Annex 2 EHV charges'!$D:$P,12,FALSE)=0,"",VLOOKUP($A104,'Annex 2 EHV charges'!$D:$P,12,FALSE)),"")</f>
        <v>0.05</v>
      </c>
      <c r="H104" s="106">
        <f>IFERROR(IF(VLOOKUP($A104,'Annex 2 EHV charges'!$D:$P,13,FALSE)=0,"",VLOOKUP($A104,'Annex 2 EHV charges'!$D:$P,13,FALSE)),"")</f>
        <v>0.05</v>
      </c>
      <c r="I104" s="260" t="str">
        <f>IF(VLOOKUP(A104,'Annex 2 EHV charges'!$D$11:$Q$148,14,FALSE)&lt;=6,"",VLOOKUP(A104,'Annex 2 EHV charges'!$D$11:$Q$148,14,FALSE))</f>
        <v/>
      </c>
    </row>
    <row r="105" spans="1:9" ht="12.75" customHeight="1" x14ac:dyDescent="0.2">
      <c r="A105" s="103" t="str">
        <f t="array" ref="A105">IFERROR(INDEX('Annex 2 EHV charges'!$D$11:$D$260, MATCH(0, IF(ISBLANK('Annex 2 EHV charges'!$D$11:$D$260),1, COUNTIF(A$4:$A104, 'Annex 2 EHV charges'!$D$11:$D$260)), 0)),"")</f>
        <v>TBA 10B</v>
      </c>
      <c r="B105" s="102" t="str">
        <f>IF($A105="","",VLOOKUP($A105,'Annex 2 EHV charges'!$D:$O,2,0))</f>
        <v>TBA 10B</v>
      </c>
      <c r="C105" s="103" t="str">
        <f>IF($A105="","",VLOOKUP($A105,'Annex 2 EHV charges'!$D:$O,3,0))</f>
        <v>TBA 17B</v>
      </c>
      <c r="D105" s="102" t="str">
        <f>IF($A105="","",VLOOKUP($A105,'Annex 2 EHV charges'!$D:$O,4,0))</f>
        <v>Nairn Road Alpha</v>
      </c>
      <c r="E105" s="104" t="str">
        <f>IFERROR(IF(VLOOKUP($A105,'Annex 2 EHV charges'!$D:$P,10,FALSE)=0,"",VLOOKUP($A105,'Annex 2 EHV charges'!$D:$P,10,FALSE)),"")</f>
        <v>-</v>
      </c>
      <c r="F105" s="105">
        <f>IFERROR(IF(VLOOKUP($A105,'Annex 2 EHV charges'!$D:$P,11,FALSE)=0,"",VLOOKUP($A105,'Annex 2 EHV charges'!$D:$P,11,FALSE)),"")</f>
        <v>929.27</v>
      </c>
      <c r="G105" s="106">
        <f>IFERROR(IF(VLOOKUP($A105,'Annex 2 EHV charges'!$D:$P,12,FALSE)=0,"",VLOOKUP($A105,'Annex 2 EHV charges'!$D:$P,12,FALSE)),"")</f>
        <v>0.05</v>
      </c>
      <c r="H105" s="106">
        <f>IFERROR(IF(VLOOKUP($A105,'Annex 2 EHV charges'!$D:$P,13,FALSE)=0,"",VLOOKUP($A105,'Annex 2 EHV charges'!$D:$P,13,FALSE)),"")</f>
        <v>0.05</v>
      </c>
      <c r="I105" s="260" t="str">
        <f>IF(VLOOKUP(A105,'Annex 2 EHV charges'!$D$11:$Q$148,14,FALSE)&lt;=6,"",VLOOKUP(A105,'Annex 2 EHV charges'!$D$11:$Q$148,14,FALSE))</f>
        <v/>
      </c>
    </row>
    <row r="106" spans="1:9" ht="12.75" customHeight="1" x14ac:dyDescent="0.2">
      <c r="A106" s="103" t="str">
        <f t="array" ref="A106">IFERROR(INDEX('Annex 2 EHV charges'!$D$11:$D$260, MATCH(0, IF(ISBLANK('Annex 2 EHV charges'!$D$11:$D$260),1, COUNTIF(A$4:$A105, 'Annex 2 EHV charges'!$D$11:$D$260)), 0)),"")</f>
        <v>TBA 11B</v>
      </c>
      <c r="B106" s="102" t="str">
        <f>IF($A106="","",VLOOKUP($A106,'Annex 2 EHV charges'!$D:$O,2,0))</f>
        <v>TBA 11B</v>
      </c>
      <c r="C106" s="103" t="str">
        <f>IF($A106="","",VLOOKUP($A106,'Annex 2 EHV charges'!$D:$O,3,0))</f>
        <v>TBA 10B</v>
      </c>
      <c r="D106" s="102" t="str">
        <f>IF($A106="","",VLOOKUP($A106,'Annex 2 EHV charges'!$D:$O,4,0))</f>
        <v>Nairn Road Bravo</v>
      </c>
      <c r="E106" s="104" t="str">
        <f>IFERROR(IF(VLOOKUP($A106,'Annex 2 EHV charges'!$D:$P,10,FALSE)=0,"",VLOOKUP($A106,'Annex 2 EHV charges'!$D:$P,10,FALSE)),"")</f>
        <v>-</v>
      </c>
      <c r="F106" s="105">
        <f>IFERROR(IF(VLOOKUP($A106,'Annex 2 EHV charges'!$D:$P,11,FALSE)=0,"",VLOOKUP($A106,'Annex 2 EHV charges'!$D:$P,11,FALSE)),"")</f>
        <v>1131.29</v>
      </c>
      <c r="G106" s="106">
        <f>IFERROR(IF(VLOOKUP($A106,'Annex 2 EHV charges'!$D:$P,12,FALSE)=0,"",VLOOKUP($A106,'Annex 2 EHV charges'!$D:$P,12,FALSE)),"")</f>
        <v>0.05</v>
      </c>
      <c r="H106" s="106">
        <f>IFERROR(IF(VLOOKUP($A106,'Annex 2 EHV charges'!$D:$P,13,FALSE)=0,"",VLOOKUP($A106,'Annex 2 EHV charges'!$D:$P,13,FALSE)),"")</f>
        <v>0.05</v>
      </c>
      <c r="I106" s="260" t="str">
        <f>IF(VLOOKUP(A106,'Annex 2 EHV charges'!$D$11:$Q$148,14,FALSE)&lt;=6,"",VLOOKUP(A106,'Annex 2 EHV charges'!$D$11:$Q$148,14,FALSE))</f>
        <v/>
      </c>
    </row>
    <row r="107" spans="1:9" ht="12.75" customHeight="1" x14ac:dyDescent="0.2">
      <c r="A107" s="103" t="str">
        <f t="array" ref="A107">IFERROR(INDEX('Annex 2 EHV charges'!$D$11:$D$260, MATCH(0, IF(ISBLANK('Annex 2 EHV charges'!$D$11:$D$260),1, COUNTIF(A$4:$A106, 'Annex 2 EHV charges'!$D$11:$D$260)), 0)),"")</f>
        <v>TBA 12B</v>
      </c>
      <c r="B107" s="102" t="str">
        <f>IF($A107="","",VLOOKUP($A107,'Annex 2 EHV charges'!$D:$O,2,0))</f>
        <v>TBA 12B</v>
      </c>
      <c r="C107" s="103" t="str">
        <f>IF($A107="","",VLOOKUP($A107,'Annex 2 EHV charges'!$D:$O,3,0))</f>
        <v>TBA 11B</v>
      </c>
      <c r="D107" s="102" t="str">
        <f>IF($A107="","",VLOOKUP($A107,'Annex 2 EHV charges'!$D:$O,4,0))</f>
        <v>Southrigg 2 WF</v>
      </c>
      <c r="E107" s="104" t="str">
        <f>IFERROR(IF(VLOOKUP($A107,'Annex 2 EHV charges'!$D:$P,10,FALSE)=0,"",VLOOKUP($A107,'Annex 2 EHV charges'!$D:$P,10,FALSE)),"")</f>
        <v>-</v>
      </c>
      <c r="F107" s="105">
        <f>IFERROR(IF(VLOOKUP($A107,'Annex 2 EHV charges'!$D:$P,11,FALSE)=0,"",VLOOKUP($A107,'Annex 2 EHV charges'!$D:$P,11,FALSE)),"")</f>
        <v>5502.35</v>
      </c>
      <c r="G107" s="106">
        <f>IFERROR(IF(VLOOKUP($A107,'Annex 2 EHV charges'!$D:$P,12,FALSE)=0,"",VLOOKUP($A107,'Annex 2 EHV charges'!$D:$P,12,FALSE)),"")</f>
        <v>0.05</v>
      </c>
      <c r="H107" s="106">
        <f>IFERROR(IF(VLOOKUP($A107,'Annex 2 EHV charges'!$D:$P,13,FALSE)=0,"",VLOOKUP($A107,'Annex 2 EHV charges'!$D:$P,13,FALSE)),"")</f>
        <v>0.05</v>
      </c>
      <c r="I107" s="260" t="str">
        <f>IF(VLOOKUP(A107,'Annex 2 EHV charges'!$D$11:$Q$148,14,FALSE)&lt;=6,"",VLOOKUP(A107,'Annex 2 EHV charges'!$D$11:$Q$148,14,FALSE))</f>
        <v/>
      </c>
    </row>
    <row r="108" spans="1:9" ht="12.75" customHeight="1" x14ac:dyDescent="0.2">
      <c r="A108" s="103">
        <f t="array" ref="A108">IFERROR(INDEX('Annex 2 EHV charges'!$D$11:$D$260, MATCH(0, IF(ISBLANK('Annex 2 EHV charges'!$D$11:$D$260),1, COUNTIF(A$4:$A107, 'Annex 2 EHV charges'!$D$11:$D$260)), 0)),"")</f>
        <v>717</v>
      </c>
      <c r="B108" s="102">
        <f>IF($A108="","",VLOOKUP($A108,'Annex 2 EHV charges'!$D:$O,2,0))</f>
        <v>717</v>
      </c>
      <c r="C108" s="103">
        <f>IF($A108="","",VLOOKUP($A108,'Annex 2 EHV charges'!$D:$O,3,0))</f>
        <v>1800061177750</v>
      </c>
      <c r="D108" s="102" t="str">
        <f>IF($A108="","",VLOOKUP($A108,'Annex 2 EHV charges'!$D:$O,4,0))</f>
        <v>Abbotshaugh Reserve Power Facility</v>
      </c>
      <c r="E108" s="104" t="str">
        <f>IFERROR(IF(VLOOKUP($A108,'Annex 2 EHV charges'!$D:$P,10,FALSE)=0,"",VLOOKUP($A108,'Annex 2 EHV charges'!$D:$P,10,FALSE)),"")</f>
        <v>-</v>
      </c>
      <c r="F108" s="105">
        <f>IFERROR(IF(VLOOKUP($A108,'Annex 2 EHV charges'!$D:$P,11,FALSE)=0,"",VLOOKUP($A108,'Annex 2 EHV charges'!$D:$P,11,FALSE)),"")</f>
        <v>1616.49</v>
      </c>
      <c r="G108" s="106">
        <f>IFERROR(IF(VLOOKUP($A108,'Annex 2 EHV charges'!$D:$P,12,FALSE)=0,"",VLOOKUP($A108,'Annex 2 EHV charges'!$D:$P,12,FALSE)),"")</f>
        <v>0.05</v>
      </c>
      <c r="H108" s="106">
        <f>IFERROR(IF(VLOOKUP($A108,'Annex 2 EHV charges'!$D:$P,13,FALSE)=0,"",VLOOKUP($A108,'Annex 2 EHV charges'!$D:$P,13,FALSE)),"")</f>
        <v>0.05</v>
      </c>
      <c r="I108" s="260" t="str">
        <f>IF(VLOOKUP(A108,'Annex 2 EHV charges'!$D$11:$Q$148,14,FALSE)&lt;=6,"",VLOOKUP(A108,'Annex 2 EHV charges'!$D$11:$Q$148,14,FALSE))</f>
        <v/>
      </c>
    </row>
    <row r="109" spans="1:9" ht="12.75" customHeight="1" x14ac:dyDescent="0.2">
      <c r="A109" s="103" t="str">
        <f t="array" ref="A109">IFERROR(INDEX('Annex 2 EHV charges'!$D$11:$D$260, MATCH(0, IF(ISBLANK('Annex 2 EHV charges'!$D$11:$D$260),1, COUNTIF(A$4:$A108, 'Annex 2 EHV charges'!$D$11:$D$260)), 0)),"")</f>
        <v>TBA 19 B</v>
      </c>
      <c r="B109" s="102" t="str">
        <f>IF($A109="","",VLOOKUP($A109,'Annex 2 EHV charges'!$D:$O,2,0))</f>
        <v>TBA 19 B</v>
      </c>
      <c r="C109" s="103" t="str">
        <f>IF($A109="","",VLOOKUP($A109,'Annex 2 EHV charges'!$D:$O,3,0))</f>
        <v>TBA 19 B</v>
      </c>
      <c r="D109" s="102" t="str">
        <f>IF($A109="","",VLOOKUP($A109,'Annex 2 EHV charges'!$D:$O,4,0))</f>
        <v>Mochrumfell Wind Farm</v>
      </c>
      <c r="E109" s="104" t="str">
        <f>IFERROR(IF(VLOOKUP($A109,'Annex 2 EHV charges'!$D:$P,10,FALSE)=0,"",VLOOKUP($A109,'Annex 2 EHV charges'!$D:$P,10,FALSE)),"")</f>
        <v>-</v>
      </c>
      <c r="F109" s="105">
        <f>IFERROR(IF(VLOOKUP($A109,'Annex 2 EHV charges'!$D:$P,11,FALSE)=0,"",VLOOKUP($A109,'Annex 2 EHV charges'!$D:$P,11,FALSE)),"")</f>
        <v>12989.92</v>
      </c>
      <c r="G109" s="106">
        <f>IFERROR(IF(VLOOKUP($A109,'Annex 2 EHV charges'!$D:$P,12,FALSE)=0,"",VLOOKUP($A109,'Annex 2 EHV charges'!$D:$P,12,FALSE)),"")</f>
        <v>0.05</v>
      </c>
      <c r="H109" s="106">
        <f>IFERROR(IF(VLOOKUP($A109,'Annex 2 EHV charges'!$D:$P,13,FALSE)=0,"",VLOOKUP($A109,'Annex 2 EHV charges'!$D:$P,13,FALSE)),"")</f>
        <v>0.05</v>
      </c>
      <c r="I109" s="260" t="str">
        <f>IF(VLOOKUP(A109,'Annex 2 EHV charges'!$D$11:$Q$148,14,FALSE)&lt;=6,"",VLOOKUP(A109,'Annex 2 EHV charges'!$D$11:$Q$148,14,FALSE))</f>
        <v/>
      </c>
    </row>
    <row r="110" spans="1:9" ht="12.75" customHeight="1" x14ac:dyDescent="0.2">
      <c r="A110" s="103" t="str">
        <f t="array" ref="A110">IFERROR(INDEX('Annex 2 EHV charges'!$D$11:$D$260, MATCH(0, IF(ISBLANK('Annex 2 EHV charges'!$D$11:$D$260),1, COUNTIF(A$4:$A109, 'Annex 2 EHV charges'!$D$11:$D$260)), 0)),"")</f>
        <v>TBA 20 B</v>
      </c>
      <c r="B110" s="102" t="str">
        <f>IF($A110="","",VLOOKUP($A110,'Annex 2 EHV charges'!$D:$O,2,0))</f>
        <v>TBA 20 B</v>
      </c>
      <c r="C110" s="103" t="str">
        <f>IF($A110="","",VLOOKUP($A110,'Annex 2 EHV charges'!$D:$O,3,0))</f>
        <v>TBA 20 B</v>
      </c>
      <c r="D110" s="102" t="str">
        <f>IF($A110="","",VLOOKUP($A110,'Annex 2 EHV charges'!$D:$O,4,0))</f>
        <v>Greengairs East Wind Farm</v>
      </c>
      <c r="E110" s="104" t="str">
        <f>IFERROR(IF(VLOOKUP($A110,'Annex 2 EHV charges'!$D:$P,10,FALSE)=0,"",VLOOKUP($A110,'Annex 2 EHV charges'!$D:$P,10,FALSE)),"")</f>
        <v>-</v>
      </c>
      <c r="F110" s="105">
        <f>IFERROR(IF(VLOOKUP($A110,'Annex 2 EHV charges'!$D:$P,11,FALSE)=0,"",VLOOKUP($A110,'Annex 2 EHV charges'!$D:$P,11,FALSE)),"")</f>
        <v>21211.61</v>
      </c>
      <c r="G110" s="106">
        <f>IFERROR(IF(VLOOKUP($A110,'Annex 2 EHV charges'!$D:$P,12,FALSE)=0,"",VLOOKUP($A110,'Annex 2 EHV charges'!$D:$P,12,FALSE)),"")</f>
        <v>0.05</v>
      </c>
      <c r="H110" s="106">
        <f>IFERROR(IF(VLOOKUP($A110,'Annex 2 EHV charges'!$D:$P,13,FALSE)=0,"",VLOOKUP($A110,'Annex 2 EHV charges'!$D:$P,13,FALSE)),"")</f>
        <v>0.05</v>
      </c>
      <c r="I110" s="260" t="str">
        <f>IF(VLOOKUP(A110,'Annex 2 EHV charges'!$D$11:$Q$148,14,FALSE)&lt;=6,"",VLOOKUP(A110,'Annex 2 EHV charges'!$D$11:$Q$148,14,FALSE))</f>
        <v/>
      </c>
    </row>
    <row r="111" spans="1:9" ht="12.75" customHeight="1" x14ac:dyDescent="0.2">
      <c r="A111" s="103" t="str">
        <f t="array" ref="A111">IFERROR(INDEX('Annex 2 EHV charges'!$D$11:$D$260, MATCH(0, IF(ISBLANK('Annex 2 EHV charges'!$D$11:$D$260),1, COUNTIF(A$4:$A110, 'Annex 2 EHV charges'!$D$11:$D$260)), 0)),"")</f>
        <v>TBA 21 B</v>
      </c>
      <c r="B111" s="102" t="str">
        <f>IF($A111="","",VLOOKUP($A111,'Annex 2 EHV charges'!$D:$O,2,0))</f>
        <v>TBA 21 B</v>
      </c>
      <c r="C111" s="103" t="str">
        <f>IF($A111="","",VLOOKUP($A111,'Annex 2 EHV charges'!$D:$O,3,0))</f>
        <v>TBA 21 B</v>
      </c>
      <c r="D111" s="102" t="str">
        <f>IF($A111="","",VLOOKUP($A111,'Annex 2 EHV charges'!$D:$O,4,0))</f>
        <v>North Lanarkshire Bio Power</v>
      </c>
      <c r="E111" s="104" t="str">
        <f>IFERROR(IF(VLOOKUP($A111,'Annex 2 EHV charges'!$D:$P,10,FALSE)=0,"",VLOOKUP($A111,'Annex 2 EHV charges'!$D:$P,10,FALSE)),"")</f>
        <v>-</v>
      </c>
      <c r="F111" s="105">
        <f>IFERROR(IF(VLOOKUP($A111,'Annex 2 EHV charges'!$D:$P,11,FALSE)=0,"",VLOOKUP($A111,'Annex 2 EHV charges'!$D:$P,11,FALSE)),"")</f>
        <v>4455.49</v>
      </c>
      <c r="G111" s="106">
        <f>IFERROR(IF(VLOOKUP($A111,'Annex 2 EHV charges'!$D:$P,12,FALSE)=0,"",VLOOKUP($A111,'Annex 2 EHV charges'!$D:$P,12,FALSE)),"")</f>
        <v>0.05</v>
      </c>
      <c r="H111" s="106">
        <f>IFERROR(IF(VLOOKUP($A111,'Annex 2 EHV charges'!$D:$P,13,FALSE)=0,"",VLOOKUP($A111,'Annex 2 EHV charges'!$D:$P,13,FALSE)),"")</f>
        <v>0.05</v>
      </c>
      <c r="I111" s="260" t="str">
        <f>IF(VLOOKUP(A111,'Annex 2 EHV charges'!$D$11:$Q$148,14,FALSE)&lt;=6,"",VLOOKUP(A111,'Annex 2 EHV charges'!$D$11:$Q$148,14,FALSE))</f>
        <v>See Annex 6</v>
      </c>
    </row>
    <row r="112" spans="1:9" ht="12.75" customHeight="1" x14ac:dyDescent="0.2">
      <c r="A112" s="103" t="str">
        <f t="array" ref="A112">IFERROR(INDEX('Annex 2 EHV charges'!$D$11:$D$260, MATCH(0, IF(ISBLANK('Annex 2 EHV charges'!$D$11:$D$260),1, COUNTIF(A$4:$A111, 'Annex 2 EHV charges'!$D$11:$D$260)), 0)),"")</f>
        <v>TBA 22 B</v>
      </c>
      <c r="B112" s="102" t="str">
        <f>IF($A112="","",VLOOKUP($A112,'Annex 2 EHV charges'!$D:$O,2,0))</f>
        <v>TBA 22 B</v>
      </c>
      <c r="C112" s="103" t="str">
        <f>IF($A112="","",VLOOKUP($A112,'Annex 2 EHV charges'!$D:$O,3,0))</f>
        <v>TBA 22 B</v>
      </c>
      <c r="D112" s="102" t="str">
        <f>IF($A112="","",VLOOKUP($A112,'Annex 2 EHV charges'!$D:$O,4,0))</f>
        <v>Watsonhead</v>
      </c>
      <c r="E112" s="104" t="str">
        <f>IFERROR(IF(VLOOKUP($A112,'Annex 2 EHV charges'!$D:$P,10,FALSE)=0,"",VLOOKUP($A112,'Annex 2 EHV charges'!$D:$P,10,FALSE)),"")</f>
        <v>-</v>
      </c>
      <c r="F112" s="105">
        <f>IFERROR(IF(VLOOKUP($A112,'Annex 2 EHV charges'!$D:$P,11,FALSE)=0,"",VLOOKUP($A112,'Annex 2 EHV charges'!$D:$P,11,FALSE)),"")</f>
        <v>7662.05</v>
      </c>
      <c r="G112" s="106">
        <f>IFERROR(IF(VLOOKUP($A112,'Annex 2 EHV charges'!$D:$P,12,FALSE)=0,"",VLOOKUP($A112,'Annex 2 EHV charges'!$D:$P,12,FALSE)),"")</f>
        <v>0.05</v>
      </c>
      <c r="H112" s="106">
        <f>IFERROR(IF(VLOOKUP($A112,'Annex 2 EHV charges'!$D:$P,13,FALSE)=0,"",VLOOKUP($A112,'Annex 2 EHV charges'!$D:$P,13,FALSE)),"")</f>
        <v>0.05</v>
      </c>
      <c r="I112" s="260" t="str">
        <f>IF(VLOOKUP(A112,'Annex 2 EHV charges'!$D$11:$Q$148,14,FALSE)&lt;=6,"",VLOOKUP(A112,'Annex 2 EHV charges'!$D$11:$Q$148,14,FALSE))</f>
        <v/>
      </c>
    </row>
    <row r="113" spans="1:9" ht="12.75" customHeight="1" x14ac:dyDescent="0.2">
      <c r="A113" s="103" t="str">
        <f t="array" ref="A113">IFERROR(INDEX('Annex 2 EHV charges'!$D$11:$D$260, MATCH(0, IF(ISBLANK('Annex 2 EHV charges'!$D$11:$D$260),1, COUNTIF(A$4:$A112, 'Annex 2 EHV charges'!$D$11:$D$260)), 0)),"")</f>
        <v>TBA 23 B</v>
      </c>
      <c r="B113" s="102" t="str">
        <f>IF($A113="","",VLOOKUP($A113,'Annex 2 EHV charges'!$D:$O,2,0))</f>
        <v>TBA 23 B</v>
      </c>
      <c r="C113" s="103" t="str">
        <f>IF($A113="","",VLOOKUP($A113,'Annex 2 EHV charges'!$D:$O,3,0))</f>
        <v>TBA 23 B</v>
      </c>
      <c r="D113" s="102" t="str">
        <f>IF($A113="","",VLOOKUP($A113,'Annex 2 EHV charges'!$D:$O,4,0))</f>
        <v>Back Hareshaw</v>
      </c>
      <c r="E113" s="104" t="str">
        <f>IFERROR(IF(VLOOKUP($A113,'Annex 2 EHV charges'!$D:$P,10,FALSE)=0,"",VLOOKUP($A113,'Annex 2 EHV charges'!$D:$P,10,FALSE)),"")</f>
        <v>-</v>
      </c>
      <c r="F113" s="105">
        <f>IFERROR(IF(VLOOKUP($A113,'Annex 2 EHV charges'!$D:$P,11,FALSE)=0,"",VLOOKUP($A113,'Annex 2 EHV charges'!$D:$P,11,FALSE)),"")</f>
        <v>15922.34</v>
      </c>
      <c r="G113" s="106">
        <f>IFERROR(IF(VLOOKUP($A113,'Annex 2 EHV charges'!$D:$P,12,FALSE)=0,"",VLOOKUP($A113,'Annex 2 EHV charges'!$D:$P,12,FALSE)),"")</f>
        <v>0.05</v>
      </c>
      <c r="H113" s="106">
        <f>IFERROR(IF(VLOOKUP($A113,'Annex 2 EHV charges'!$D:$P,13,FALSE)=0,"",VLOOKUP($A113,'Annex 2 EHV charges'!$D:$P,13,FALSE)),"")</f>
        <v>0.05</v>
      </c>
      <c r="I113" s="260" t="str">
        <f>IF(VLOOKUP(A113,'Annex 2 EHV charges'!$D$11:$Q$148,14,FALSE)&lt;=6,"",VLOOKUP(A113,'Annex 2 EHV charges'!$D$11:$Q$148,14,FALSE))</f>
        <v/>
      </c>
    </row>
    <row r="114" spans="1:9" ht="12.75" customHeight="1" x14ac:dyDescent="0.2">
      <c r="A114" s="103" t="str">
        <f t="array" ref="A114">IFERROR(INDEX('Annex 2 EHV charges'!$D$11:$D$260, MATCH(0, IF(ISBLANK('Annex 2 EHV charges'!$D$11:$D$260),1, COUNTIF(A$4:$A113, 'Annex 2 EHV charges'!$D$11:$D$260)), 0)),"")</f>
        <v>TBA 24 B</v>
      </c>
      <c r="B114" s="102" t="str">
        <f>IF($A114="","",VLOOKUP($A114,'Annex 2 EHV charges'!$D:$O,2,0))</f>
        <v>TBA 24 B</v>
      </c>
      <c r="C114" s="103" t="str">
        <f>IF($A114="","",VLOOKUP($A114,'Annex 2 EHV charges'!$D:$O,3,0))</f>
        <v>TBA 24 B</v>
      </c>
      <c r="D114" s="102" t="str">
        <f>IF($A114="","",VLOOKUP($A114,'Annex 2 EHV charges'!$D:$O,4,0))</f>
        <v>Rigmuir (Viridor)</v>
      </c>
      <c r="E114" s="104" t="str">
        <f>IFERROR(IF(VLOOKUP($A114,'Annex 2 EHV charges'!$D:$P,10,FALSE)=0,"",VLOOKUP($A114,'Annex 2 EHV charges'!$D:$P,10,FALSE)),"")</f>
        <v>-</v>
      </c>
      <c r="F114" s="105">
        <f>IFERROR(IF(VLOOKUP($A114,'Annex 2 EHV charges'!$D:$P,11,FALSE)=0,"",VLOOKUP($A114,'Annex 2 EHV charges'!$D:$P,11,FALSE)),"")</f>
        <v>7689.16</v>
      </c>
      <c r="G114" s="106">
        <f>IFERROR(IF(VLOOKUP($A114,'Annex 2 EHV charges'!$D:$P,12,FALSE)=0,"",VLOOKUP($A114,'Annex 2 EHV charges'!$D:$P,12,FALSE)),"")</f>
        <v>0.05</v>
      </c>
      <c r="H114" s="106">
        <f>IFERROR(IF(VLOOKUP($A114,'Annex 2 EHV charges'!$D:$P,13,FALSE)=0,"",VLOOKUP($A114,'Annex 2 EHV charges'!$D:$P,13,FALSE)),"")</f>
        <v>0.05</v>
      </c>
      <c r="I114" s="260" t="str">
        <f>IF(VLOOKUP(A114,'Annex 2 EHV charges'!$D$11:$Q$148,14,FALSE)&lt;=6,"",VLOOKUP(A114,'Annex 2 EHV charges'!$D$11:$Q$148,14,FALSE))</f>
        <v/>
      </c>
    </row>
    <row r="115" spans="1:9" ht="12.75" customHeight="1" x14ac:dyDescent="0.2">
      <c r="A115" s="103">
        <f t="array" ref="A115">IFERROR(INDEX('Annex 2 EHV charges'!$D$11:$D$260, MATCH(0, IF(ISBLANK('Annex 2 EHV charges'!$D$11:$D$260),1, COUNTIF(A$4:$A114, 'Annex 2 EHV charges'!$D$11:$D$260)), 0)),"")</f>
        <v>649</v>
      </c>
      <c r="B115" s="102">
        <f>IF($A115="","",VLOOKUP($A115,'Annex 2 EHV charges'!$D:$O,2,0))</f>
        <v>649</v>
      </c>
      <c r="C115" s="103">
        <f>IF($A115="","",VLOOKUP($A115,'Annex 2 EHV charges'!$D:$O,3,0))</f>
        <v>649</v>
      </c>
      <c r="D115" s="102" t="str">
        <f>IF($A115="","",VLOOKUP($A115,'Annex 2 EHV charges'!$D:$O,4,0))</f>
        <v>Sorbie Windfarm</v>
      </c>
      <c r="E115" s="104" t="str">
        <f>IFERROR(IF(VLOOKUP($A115,'Annex 2 EHV charges'!$D:$P,10,FALSE)=0,"",VLOOKUP($A115,'Annex 2 EHV charges'!$D:$P,10,FALSE)),"")</f>
        <v>-</v>
      </c>
      <c r="F115" s="105">
        <f>IFERROR(IF(VLOOKUP($A115,'Annex 2 EHV charges'!$D:$P,11,FALSE)=0,"",VLOOKUP($A115,'Annex 2 EHV charges'!$D:$P,11,FALSE)),"")</f>
        <v>5342.39</v>
      </c>
      <c r="G115" s="106">
        <f>IFERROR(IF(VLOOKUP($A115,'Annex 2 EHV charges'!$D:$P,12,FALSE)=0,"",VLOOKUP($A115,'Annex 2 EHV charges'!$D:$P,12,FALSE)),"")</f>
        <v>0.05</v>
      </c>
      <c r="H115" s="106">
        <f>IFERROR(IF(VLOOKUP($A115,'Annex 2 EHV charges'!$D:$P,13,FALSE)=0,"",VLOOKUP($A115,'Annex 2 EHV charges'!$D:$P,13,FALSE)),"")</f>
        <v>0.05</v>
      </c>
      <c r="I115" s="260" t="str">
        <f>IF(VLOOKUP(A115,'Annex 2 EHV charges'!$D$11:$Q$148,14,FALSE)&lt;=6,"",VLOOKUP(A115,'Annex 2 EHV charges'!$D$11:$Q$148,14,FALSE))</f>
        <v/>
      </c>
    </row>
    <row r="116" spans="1:9" ht="12.75" customHeight="1" x14ac:dyDescent="0.2">
      <c r="A116" s="103" t="str">
        <f t="array" ref="A116">IFERROR(INDEX('Annex 2 EHV charges'!$D$11:$D$260, MATCH(0, IF(ISBLANK('Annex 2 EHV charges'!$D$11:$D$260),1, COUNTIF(A$4:$A115, 'Annex 2 EHV charges'!$D$11:$D$260)), 0)),"")</f>
        <v/>
      </c>
      <c r="B116" s="102" t="str">
        <f>IF($A116="","",VLOOKUP($A116,'Annex 2 EHV charges'!$D:$O,2,0))</f>
        <v/>
      </c>
      <c r="C116" s="103" t="str">
        <f>IF($A116="","",VLOOKUP($A116,'Annex 2 EHV charges'!$D:$O,3,0))</f>
        <v/>
      </c>
      <c r="D116" s="102" t="str">
        <f>IF($A116="","",VLOOKUP($A116,'Annex 2 EHV charges'!$D:$O,4,0))</f>
        <v/>
      </c>
      <c r="E116" s="104" t="str">
        <f>IFERROR(IF(VLOOKUP($A116,'Annex 2 EHV charges'!$D:$P,10,FALSE)=0,"",VLOOKUP($A116,'Annex 2 EHV charges'!$D:$P,10,FALSE)),"")</f>
        <v/>
      </c>
      <c r="F116" s="105" t="str">
        <f>IFERROR(IF(VLOOKUP($A116,'Annex 2 EHV charges'!$D:$P,11,FALSE)=0,"",VLOOKUP($A116,'Annex 2 EHV charges'!$D:$P,11,FALSE)),"")</f>
        <v/>
      </c>
      <c r="G116" s="106" t="str">
        <f>IFERROR(IF(VLOOKUP($A116,'Annex 2 EHV charges'!$D:$P,12,FALSE)=0,"",VLOOKUP($A116,'Annex 2 EHV charges'!$D:$P,12,FALSE)),"")</f>
        <v/>
      </c>
      <c r="H116" s="106" t="str">
        <f>IFERROR(IF(VLOOKUP($A116,'Annex 2 EHV charges'!$D:$P,13,FALSE)=0,"",VLOOKUP($A116,'Annex 2 EHV charges'!$D:$P,13,FALSE)),"")</f>
        <v/>
      </c>
      <c r="I116" s="260" t="str">
        <f>IF(VLOOKUP(A116,'Annex 2 EHV charges'!$D$11:$Q$148,14,FALSE)&lt;=6,"",VLOOKUP(A116,'Annex 2 EHV charges'!$D$11:$Q$148,14,FALSE))</f>
        <v/>
      </c>
    </row>
    <row r="117" spans="1:9" ht="12.75" customHeight="1" x14ac:dyDescent="0.2">
      <c r="A117" s="103" t="str">
        <f t="array" ref="A117">IFERROR(INDEX('Annex 2 EHV charges'!$D$11:$D$260, MATCH(0, IF(ISBLANK('Annex 2 EHV charges'!$D$11:$D$260),1, COUNTIF(A$4:$A116, 'Annex 2 EHV charges'!$D$11:$D$260)), 0)),"")</f>
        <v/>
      </c>
      <c r="B117" s="102" t="str">
        <f>IF($A117="","",VLOOKUP($A117,'Annex 2 EHV charges'!$D:$O,2,0))</f>
        <v/>
      </c>
      <c r="C117" s="103" t="str">
        <f>IF($A117="","",VLOOKUP($A117,'Annex 2 EHV charges'!$D:$O,3,0))</f>
        <v/>
      </c>
      <c r="D117" s="102" t="str">
        <f>IF($A117="","",VLOOKUP($A117,'Annex 2 EHV charges'!$D:$O,4,0))</f>
        <v/>
      </c>
      <c r="E117" s="104" t="str">
        <f>IFERROR(IF(VLOOKUP($A117,'Annex 2 EHV charges'!$D:$P,10,FALSE)=0,"",VLOOKUP($A117,'Annex 2 EHV charges'!$D:$P,10,FALSE)),"")</f>
        <v/>
      </c>
      <c r="F117" s="105" t="str">
        <f>IFERROR(IF(VLOOKUP($A117,'Annex 2 EHV charges'!$D:$P,11,FALSE)=0,"",VLOOKUP($A117,'Annex 2 EHV charges'!$D:$P,11,FALSE)),"")</f>
        <v/>
      </c>
      <c r="G117" s="106" t="str">
        <f>IFERROR(IF(VLOOKUP($A117,'Annex 2 EHV charges'!$D:$P,12,FALSE)=0,"",VLOOKUP($A117,'Annex 2 EHV charges'!$D:$P,12,FALSE)),"")</f>
        <v/>
      </c>
      <c r="H117" s="106" t="str">
        <f>IFERROR(IF(VLOOKUP($A117,'Annex 2 EHV charges'!$D:$P,13,FALSE)=0,"",VLOOKUP($A117,'Annex 2 EHV charges'!$D:$P,13,FALSE)),"")</f>
        <v/>
      </c>
      <c r="I117" s="260" t="str">
        <f>IF(VLOOKUP(A117,'Annex 2 EHV charges'!$D$11:$Q$148,14,FALSE)&lt;=6,"",VLOOKUP(A117,'Annex 2 EHV charges'!$D$11:$Q$148,14,FALSE))</f>
        <v/>
      </c>
    </row>
    <row r="118" spans="1:9" ht="12.75" customHeight="1" x14ac:dyDescent="0.2">
      <c r="A118" s="103" t="str">
        <f t="array" ref="A118">IFERROR(INDEX('Annex 2 EHV charges'!$D$11:$D$260, MATCH(0, IF(ISBLANK('Annex 2 EHV charges'!$D$11:$D$260),1, COUNTIF(A$4:$A117, 'Annex 2 EHV charges'!$D$11:$D$260)), 0)),"")</f>
        <v/>
      </c>
      <c r="B118" s="102" t="str">
        <f>IF($A118="","",VLOOKUP($A118,'Annex 2 EHV charges'!$D:$O,2,0))</f>
        <v/>
      </c>
      <c r="C118" s="103" t="str">
        <f>IF($A118="","",VLOOKUP($A118,'Annex 2 EHV charges'!$D:$O,3,0))</f>
        <v/>
      </c>
      <c r="D118" s="102" t="str">
        <f>IF($A118="","",VLOOKUP($A118,'Annex 2 EHV charges'!$D:$O,4,0))</f>
        <v/>
      </c>
      <c r="E118" s="104" t="str">
        <f>IFERROR(IF(VLOOKUP($A118,'Annex 2 EHV charges'!$D:$P,10,FALSE)=0,"",VLOOKUP($A118,'Annex 2 EHV charges'!$D:$P,10,FALSE)),"")</f>
        <v/>
      </c>
      <c r="F118" s="105" t="str">
        <f>IFERROR(IF(VLOOKUP($A118,'Annex 2 EHV charges'!$D:$P,11,FALSE)=0,"",VLOOKUP($A118,'Annex 2 EHV charges'!$D:$P,11,FALSE)),"")</f>
        <v/>
      </c>
      <c r="G118" s="106" t="str">
        <f>IFERROR(IF(VLOOKUP($A118,'Annex 2 EHV charges'!$D:$P,12,FALSE)=0,"",VLOOKUP($A118,'Annex 2 EHV charges'!$D:$P,12,FALSE)),"")</f>
        <v/>
      </c>
      <c r="H118" s="106" t="str">
        <f>IFERROR(IF(VLOOKUP($A118,'Annex 2 EHV charges'!$D:$P,13,FALSE)=0,"",VLOOKUP($A118,'Annex 2 EHV charges'!$D:$P,13,FALSE)),"")</f>
        <v/>
      </c>
      <c r="I118" s="260" t="str">
        <f>IF(VLOOKUP(A118,'Annex 2 EHV charges'!$D$11:$Q$148,14,FALSE)&lt;=6,"",VLOOKUP(A118,'Annex 2 EHV charges'!$D$11:$Q$148,14,FALSE))</f>
        <v/>
      </c>
    </row>
    <row r="119" spans="1:9" ht="12.75" customHeight="1" x14ac:dyDescent="0.2">
      <c r="A119" s="103" t="str">
        <f t="array" ref="A119">IFERROR(INDEX('Annex 2 EHV charges'!$D$11:$D$260, MATCH(0, IF(ISBLANK('Annex 2 EHV charges'!$D$11:$D$260),1, COUNTIF(A$4:$A118, 'Annex 2 EHV charges'!$D$11:$D$260)), 0)),"")</f>
        <v/>
      </c>
      <c r="B119" s="102" t="str">
        <f>IF($A119="","",VLOOKUP($A119,'Annex 2 EHV charges'!$D:$O,2,0))</f>
        <v/>
      </c>
      <c r="C119" s="103" t="str">
        <f>IF($A119="","",VLOOKUP($A119,'Annex 2 EHV charges'!$D:$O,3,0))</f>
        <v/>
      </c>
      <c r="D119" s="102" t="str">
        <f>IF($A119="","",VLOOKUP($A119,'Annex 2 EHV charges'!$D:$O,4,0))</f>
        <v/>
      </c>
      <c r="E119" s="104" t="str">
        <f>IFERROR(IF(VLOOKUP($A119,'Annex 2 EHV charges'!$D:$P,10,FALSE)=0,"",VLOOKUP($A119,'Annex 2 EHV charges'!$D:$P,10,FALSE)),"")</f>
        <v/>
      </c>
      <c r="F119" s="105" t="str">
        <f>IFERROR(IF(VLOOKUP($A119,'Annex 2 EHV charges'!$D:$P,11,FALSE)=0,"",VLOOKUP($A119,'Annex 2 EHV charges'!$D:$P,11,FALSE)),"")</f>
        <v/>
      </c>
      <c r="G119" s="106" t="str">
        <f>IFERROR(IF(VLOOKUP($A119,'Annex 2 EHV charges'!$D:$P,12,FALSE)=0,"",VLOOKUP($A119,'Annex 2 EHV charges'!$D:$P,12,FALSE)),"")</f>
        <v/>
      </c>
      <c r="H119" s="106" t="str">
        <f>IFERROR(IF(VLOOKUP($A119,'Annex 2 EHV charges'!$D:$P,13,FALSE)=0,"",VLOOKUP($A119,'Annex 2 EHV charges'!$D:$P,13,FALSE)),"")</f>
        <v/>
      </c>
      <c r="I119" s="260" t="str">
        <f>IF(VLOOKUP(A119,'Annex 2 EHV charges'!$D$11:$Q$148,14,FALSE)&lt;=6,"",VLOOKUP(A119,'Annex 2 EHV charges'!$D$11:$Q$148,14,FALSE))</f>
        <v/>
      </c>
    </row>
    <row r="120" spans="1:9" ht="12.75" customHeight="1" x14ac:dyDescent="0.2">
      <c r="A120" s="103" t="str">
        <f t="array" ref="A120">IFERROR(INDEX('Annex 2 EHV charges'!$D$11:$D$260, MATCH(0, IF(ISBLANK('Annex 2 EHV charges'!$D$11:$D$260),1, COUNTIF(A$4:$A119, 'Annex 2 EHV charges'!$D$11:$D$260)), 0)),"")</f>
        <v/>
      </c>
      <c r="B120" s="102" t="str">
        <f>IF($A120="","",VLOOKUP($A120,'Annex 2 EHV charges'!$D:$O,2,0))</f>
        <v/>
      </c>
      <c r="C120" s="103" t="str">
        <f>IF($A120="","",VLOOKUP($A120,'Annex 2 EHV charges'!$D:$O,3,0))</f>
        <v/>
      </c>
      <c r="D120" s="102" t="str">
        <f>IF($A120="","",VLOOKUP($A120,'Annex 2 EHV charges'!$D:$O,4,0))</f>
        <v/>
      </c>
      <c r="E120" s="104" t="str">
        <f>IFERROR(IF(VLOOKUP($A120,'Annex 2 EHV charges'!$D:$P,10,FALSE)=0,"",VLOOKUP($A120,'Annex 2 EHV charges'!$D:$P,10,FALSE)),"")</f>
        <v/>
      </c>
      <c r="F120" s="105" t="str">
        <f>IFERROR(IF(VLOOKUP($A120,'Annex 2 EHV charges'!$D:$P,11,FALSE)=0,"",VLOOKUP($A120,'Annex 2 EHV charges'!$D:$P,11,FALSE)),"")</f>
        <v/>
      </c>
      <c r="G120" s="106" t="str">
        <f>IFERROR(IF(VLOOKUP($A120,'Annex 2 EHV charges'!$D:$P,12,FALSE)=0,"",VLOOKUP($A120,'Annex 2 EHV charges'!$D:$P,12,FALSE)),"")</f>
        <v/>
      </c>
      <c r="H120" s="106" t="str">
        <f>IFERROR(IF(VLOOKUP($A120,'Annex 2 EHV charges'!$D:$P,13,FALSE)=0,"",VLOOKUP($A120,'Annex 2 EHV charges'!$D:$P,13,FALSE)),"")</f>
        <v/>
      </c>
      <c r="I120" s="260" t="str">
        <f>IF(VLOOKUP(A120,'Annex 2 EHV charges'!$D$11:$Q$148,14,FALSE)&lt;=6,"",VLOOKUP(A120,'Annex 2 EHV charges'!$D$11:$Q$148,14,FALSE))</f>
        <v/>
      </c>
    </row>
    <row r="121" spans="1:9" ht="12.75" customHeight="1" x14ac:dyDescent="0.2">
      <c r="A121" s="103" t="str">
        <f t="array" ref="A121">IFERROR(INDEX('Annex 2 EHV charges'!$D$11:$D$260, MATCH(0, IF(ISBLANK('Annex 2 EHV charges'!$D$11:$D$260),1, COUNTIF(A$4:$A120, 'Annex 2 EHV charges'!$D$11:$D$260)), 0)),"")</f>
        <v/>
      </c>
      <c r="B121" s="102" t="str">
        <f>IF($A121="","",VLOOKUP($A121,'Annex 2 EHV charges'!$D:$O,2,0))</f>
        <v/>
      </c>
      <c r="C121" s="103" t="str">
        <f>IF($A121="","",VLOOKUP($A121,'Annex 2 EHV charges'!$D:$O,3,0))</f>
        <v/>
      </c>
      <c r="D121" s="102" t="str">
        <f>IF($A121="","",VLOOKUP($A121,'Annex 2 EHV charges'!$D:$O,4,0))</f>
        <v/>
      </c>
      <c r="E121" s="104" t="str">
        <f>IFERROR(IF(VLOOKUP($A121,'Annex 2 EHV charges'!$D:$P,10,FALSE)=0,"",VLOOKUP($A121,'Annex 2 EHV charges'!$D:$P,10,FALSE)),"")</f>
        <v/>
      </c>
      <c r="F121" s="105" t="str">
        <f>IFERROR(IF(VLOOKUP($A121,'Annex 2 EHV charges'!$D:$P,11,FALSE)=0,"",VLOOKUP($A121,'Annex 2 EHV charges'!$D:$P,11,FALSE)),"")</f>
        <v/>
      </c>
      <c r="G121" s="106" t="str">
        <f>IFERROR(IF(VLOOKUP($A121,'Annex 2 EHV charges'!$D:$P,12,FALSE)=0,"",VLOOKUP($A121,'Annex 2 EHV charges'!$D:$P,12,FALSE)),"")</f>
        <v/>
      </c>
      <c r="H121" s="106" t="str">
        <f>IFERROR(IF(VLOOKUP($A121,'Annex 2 EHV charges'!$D:$P,13,FALSE)=0,"",VLOOKUP($A121,'Annex 2 EHV charges'!$D:$P,13,FALSE)),"")</f>
        <v/>
      </c>
      <c r="I121" s="260" t="str">
        <f>IF(VLOOKUP(A121,'Annex 2 EHV charges'!$D$11:$Q$148,14,FALSE)&lt;=6,"",VLOOKUP(A121,'Annex 2 EHV charges'!$D$11:$Q$148,14,FALSE))</f>
        <v/>
      </c>
    </row>
    <row r="122" spans="1:9" ht="12.75" customHeight="1" x14ac:dyDescent="0.2">
      <c r="A122" s="103" t="str">
        <f t="array" ref="A122">IFERROR(INDEX('Annex 2 EHV charges'!$D$11:$D$260, MATCH(0, IF(ISBLANK('Annex 2 EHV charges'!$D$11:$D$260),1, COUNTIF(A$4:$A121, 'Annex 2 EHV charges'!$D$11:$D$260)), 0)),"")</f>
        <v/>
      </c>
      <c r="B122" s="102" t="str">
        <f>IF($A122="","",VLOOKUP($A122,'Annex 2 EHV charges'!$D:$O,2,0))</f>
        <v/>
      </c>
      <c r="C122" s="103" t="str">
        <f>IF($A122="","",VLOOKUP($A122,'Annex 2 EHV charges'!$D:$O,3,0))</f>
        <v/>
      </c>
      <c r="D122" s="102" t="str">
        <f>IF($A122="","",VLOOKUP($A122,'Annex 2 EHV charges'!$D:$O,4,0))</f>
        <v/>
      </c>
      <c r="E122" s="104" t="str">
        <f>IFERROR(IF(VLOOKUP($A122,'Annex 2 EHV charges'!$D:$P,10,FALSE)=0,"",VLOOKUP($A122,'Annex 2 EHV charges'!$D:$P,10,FALSE)),"")</f>
        <v/>
      </c>
      <c r="F122" s="105" t="str">
        <f>IFERROR(IF(VLOOKUP($A122,'Annex 2 EHV charges'!$D:$P,11,FALSE)=0,"",VLOOKUP($A122,'Annex 2 EHV charges'!$D:$P,11,FALSE)),"")</f>
        <v/>
      </c>
      <c r="G122" s="106" t="str">
        <f>IFERROR(IF(VLOOKUP($A122,'Annex 2 EHV charges'!$D:$P,12,FALSE)=0,"",VLOOKUP($A122,'Annex 2 EHV charges'!$D:$P,12,FALSE)),"")</f>
        <v/>
      </c>
      <c r="H122" s="106" t="str">
        <f>IFERROR(IF(VLOOKUP($A122,'Annex 2 EHV charges'!$D:$P,13,FALSE)=0,"",VLOOKUP($A122,'Annex 2 EHV charges'!$D:$P,13,FALSE)),"")</f>
        <v/>
      </c>
      <c r="I122" s="260" t="str">
        <f>IF(VLOOKUP(A122,'Annex 2 EHV charges'!$D$11:$Q$148,14,FALSE)&lt;=6,"",VLOOKUP(A122,'Annex 2 EHV charges'!$D$11:$Q$148,14,FALSE))</f>
        <v/>
      </c>
    </row>
    <row r="123" spans="1:9" ht="12.75" customHeight="1" x14ac:dyDescent="0.2">
      <c r="A123" s="103" t="str">
        <f t="array" ref="A123">IFERROR(INDEX('Annex 2 EHV charges'!$D$11:$D$260, MATCH(0, IF(ISBLANK('Annex 2 EHV charges'!$D$11:$D$260),1, COUNTIF(A$4:$A122, 'Annex 2 EHV charges'!$D$11:$D$260)), 0)),"")</f>
        <v/>
      </c>
      <c r="B123" s="102" t="str">
        <f>IF($A123="","",VLOOKUP($A123,'Annex 2 EHV charges'!$D:$O,2,0))</f>
        <v/>
      </c>
      <c r="C123" s="103" t="str">
        <f>IF($A123="","",VLOOKUP($A123,'Annex 2 EHV charges'!$D:$O,3,0))</f>
        <v/>
      </c>
      <c r="D123" s="102" t="str">
        <f>IF($A123="","",VLOOKUP($A123,'Annex 2 EHV charges'!$D:$O,4,0))</f>
        <v/>
      </c>
      <c r="E123" s="104" t="str">
        <f>IFERROR(IF(VLOOKUP($A123,'Annex 2 EHV charges'!$D:$P,10,FALSE)=0,"",VLOOKUP($A123,'Annex 2 EHV charges'!$D:$P,10,FALSE)),"")</f>
        <v/>
      </c>
      <c r="F123" s="105" t="str">
        <f>IFERROR(IF(VLOOKUP($A123,'Annex 2 EHV charges'!$D:$P,11,FALSE)=0,"",VLOOKUP($A123,'Annex 2 EHV charges'!$D:$P,11,FALSE)),"")</f>
        <v/>
      </c>
      <c r="G123" s="106" t="str">
        <f>IFERROR(IF(VLOOKUP($A123,'Annex 2 EHV charges'!$D:$P,12,FALSE)=0,"",VLOOKUP($A123,'Annex 2 EHV charges'!$D:$P,12,FALSE)),"")</f>
        <v/>
      </c>
      <c r="H123" s="106" t="str">
        <f>IFERROR(IF(VLOOKUP($A123,'Annex 2 EHV charges'!$D:$P,13,FALSE)=0,"",VLOOKUP($A123,'Annex 2 EHV charges'!$D:$P,13,FALSE)),"")</f>
        <v/>
      </c>
      <c r="I123" s="260" t="str">
        <f>IF(VLOOKUP(A123,'Annex 2 EHV charges'!$D$11:$Q$148,14,FALSE)&lt;=6,"",VLOOKUP(A123,'Annex 2 EHV charges'!$D$11:$Q$148,14,FALSE))</f>
        <v/>
      </c>
    </row>
    <row r="124" spans="1:9" ht="12.75" customHeight="1" x14ac:dyDescent="0.2">
      <c r="A124" s="103" t="str">
        <f t="array" ref="A124">IFERROR(INDEX('Annex 2 EHV charges'!$D$11:$D$260, MATCH(0, IF(ISBLANK('Annex 2 EHV charges'!$D$11:$D$260),1, COUNTIF(A$4:$A123, 'Annex 2 EHV charges'!$D$11:$D$260)), 0)),"")</f>
        <v/>
      </c>
      <c r="B124" s="102" t="str">
        <f>IF($A124="","",VLOOKUP($A124,'Annex 2 EHV charges'!$D:$O,2,0))</f>
        <v/>
      </c>
      <c r="C124" s="103" t="str">
        <f>IF($A124="","",VLOOKUP($A124,'Annex 2 EHV charges'!$D:$O,3,0))</f>
        <v/>
      </c>
      <c r="D124" s="102" t="str">
        <f>IF($A124="","",VLOOKUP($A124,'Annex 2 EHV charges'!$D:$O,4,0))</f>
        <v/>
      </c>
      <c r="E124" s="104" t="str">
        <f>IFERROR(IF(VLOOKUP($A124,'Annex 2 EHV charges'!$D:$P,10,FALSE)=0,"",VLOOKUP($A124,'Annex 2 EHV charges'!$D:$P,10,FALSE)),"")</f>
        <v/>
      </c>
      <c r="F124" s="105" t="str">
        <f>IFERROR(IF(VLOOKUP($A124,'Annex 2 EHV charges'!$D:$P,11,FALSE)=0,"",VLOOKUP($A124,'Annex 2 EHV charges'!$D:$P,11,FALSE)),"")</f>
        <v/>
      </c>
      <c r="G124" s="106" t="str">
        <f>IFERROR(IF(VLOOKUP($A124,'Annex 2 EHV charges'!$D:$P,12,FALSE)=0,"",VLOOKUP($A124,'Annex 2 EHV charges'!$D:$P,12,FALSE)),"")</f>
        <v/>
      </c>
      <c r="H124" s="106" t="str">
        <f>IFERROR(IF(VLOOKUP($A124,'Annex 2 EHV charges'!$D:$P,13,FALSE)=0,"",VLOOKUP($A124,'Annex 2 EHV charges'!$D:$P,13,FALSE)),"")</f>
        <v/>
      </c>
      <c r="I124" s="260" t="str">
        <f>IF(VLOOKUP(A124,'Annex 2 EHV charges'!$D$11:$Q$148,14,FALSE)&lt;=6,"",VLOOKUP(A124,'Annex 2 EHV charges'!$D$11:$Q$148,14,FALSE))</f>
        <v/>
      </c>
    </row>
    <row r="125" spans="1:9" ht="12.75" customHeight="1" x14ac:dyDescent="0.2">
      <c r="A125" s="103" t="str">
        <f t="array" ref="A125">IFERROR(INDEX('Annex 2 EHV charges'!$D$11:$D$260, MATCH(0, IF(ISBLANK('Annex 2 EHV charges'!$D$11:$D$260),1, COUNTIF(A$4:$A124, 'Annex 2 EHV charges'!$D$11:$D$260)), 0)),"")</f>
        <v/>
      </c>
      <c r="B125" s="102" t="str">
        <f>IF($A125="","",VLOOKUP($A125,'Annex 2 EHV charges'!$D:$O,2,0))</f>
        <v/>
      </c>
      <c r="C125" s="103" t="str">
        <f>IF($A125="","",VLOOKUP($A125,'Annex 2 EHV charges'!$D:$O,3,0))</f>
        <v/>
      </c>
      <c r="D125" s="102" t="str">
        <f>IF($A125="","",VLOOKUP($A125,'Annex 2 EHV charges'!$D:$O,4,0))</f>
        <v/>
      </c>
      <c r="E125" s="104" t="str">
        <f>IFERROR(IF(VLOOKUP($A125,'Annex 2 EHV charges'!$D:$P,10,FALSE)=0,"",VLOOKUP($A125,'Annex 2 EHV charges'!$D:$P,10,FALSE)),"")</f>
        <v/>
      </c>
      <c r="F125" s="105" t="str">
        <f>IFERROR(IF(VLOOKUP($A125,'Annex 2 EHV charges'!$D:$P,11,FALSE)=0,"",VLOOKUP($A125,'Annex 2 EHV charges'!$D:$P,11,FALSE)),"")</f>
        <v/>
      </c>
      <c r="G125" s="106" t="str">
        <f>IFERROR(IF(VLOOKUP($A125,'Annex 2 EHV charges'!$D:$P,12,FALSE)=0,"",VLOOKUP($A125,'Annex 2 EHV charges'!$D:$P,12,FALSE)),"")</f>
        <v/>
      </c>
      <c r="H125" s="106" t="str">
        <f>IFERROR(IF(VLOOKUP($A125,'Annex 2 EHV charges'!$D:$P,13,FALSE)=0,"",VLOOKUP($A125,'Annex 2 EHV charges'!$D:$P,13,FALSE)),"")</f>
        <v/>
      </c>
      <c r="I125" s="260" t="str">
        <f>IF(VLOOKUP(A125,'Annex 2 EHV charges'!$D$11:$Q$148,14,FALSE)&lt;=6,"",VLOOKUP(A125,'Annex 2 EHV charges'!$D$11:$Q$148,14,FALSE))</f>
        <v/>
      </c>
    </row>
    <row r="126" spans="1:9" ht="12.75" customHeight="1" x14ac:dyDescent="0.2">
      <c r="A126" s="103" t="str">
        <f t="array" ref="A126">IFERROR(INDEX('Annex 2 EHV charges'!$D$11:$D$260, MATCH(0, IF(ISBLANK('Annex 2 EHV charges'!$D$11:$D$260),1, COUNTIF(A$4:$A125, 'Annex 2 EHV charges'!$D$11:$D$260)), 0)),"")</f>
        <v/>
      </c>
      <c r="B126" s="102" t="str">
        <f>IF($A126="","",VLOOKUP($A126,'Annex 2 EHV charges'!$D:$O,2,0))</f>
        <v/>
      </c>
      <c r="C126" s="103" t="str">
        <f>IF($A126="","",VLOOKUP($A126,'Annex 2 EHV charges'!$D:$O,3,0))</f>
        <v/>
      </c>
      <c r="D126" s="102" t="str">
        <f>IF($A126="","",VLOOKUP($A126,'Annex 2 EHV charges'!$D:$O,4,0))</f>
        <v/>
      </c>
      <c r="E126" s="104" t="str">
        <f>IFERROR(IF(VLOOKUP($A126,'Annex 2 EHV charges'!$D:$P,10,FALSE)=0,"",VLOOKUP($A126,'Annex 2 EHV charges'!$D:$P,10,FALSE)),"")</f>
        <v/>
      </c>
      <c r="F126" s="105" t="str">
        <f>IFERROR(IF(VLOOKUP($A126,'Annex 2 EHV charges'!$D:$P,11,FALSE)=0,"",VLOOKUP($A126,'Annex 2 EHV charges'!$D:$P,11,FALSE)),"")</f>
        <v/>
      </c>
      <c r="G126" s="106" t="str">
        <f>IFERROR(IF(VLOOKUP($A126,'Annex 2 EHV charges'!$D:$P,12,FALSE)=0,"",VLOOKUP($A126,'Annex 2 EHV charges'!$D:$P,12,FALSE)),"")</f>
        <v/>
      </c>
      <c r="H126" s="106" t="str">
        <f>IFERROR(IF(VLOOKUP($A126,'Annex 2 EHV charges'!$D:$P,13,FALSE)=0,"",VLOOKUP($A126,'Annex 2 EHV charges'!$D:$P,13,FALSE)),"")</f>
        <v/>
      </c>
      <c r="I126" s="260" t="str">
        <f>IF(VLOOKUP(A126,'Annex 2 EHV charges'!$D$11:$Q$148,14,FALSE)&lt;=6,"",VLOOKUP(A126,'Annex 2 EHV charges'!$D$11:$Q$148,14,FALSE))</f>
        <v/>
      </c>
    </row>
    <row r="127" spans="1:9" ht="12.75" customHeight="1" x14ac:dyDescent="0.2">
      <c r="A127" s="103" t="str">
        <f t="array" ref="A127">IFERROR(INDEX('Annex 2 EHV charges'!$D$11:$D$260, MATCH(0, IF(ISBLANK('Annex 2 EHV charges'!$D$11:$D$260),1, COUNTIF(A$4:$A126, 'Annex 2 EHV charges'!$D$11:$D$260)), 0)),"")</f>
        <v/>
      </c>
      <c r="B127" s="102" t="str">
        <f>IF($A127="","",VLOOKUP($A127,'Annex 2 EHV charges'!$D:$O,2,0))</f>
        <v/>
      </c>
      <c r="C127" s="103" t="str">
        <f>IF($A127="","",VLOOKUP($A127,'Annex 2 EHV charges'!$D:$O,3,0))</f>
        <v/>
      </c>
      <c r="D127" s="102" t="str">
        <f>IF($A127="","",VLOOKUP($A127,'Annex 2 EHV charges'!$D:$O,4,0))</f>
        <v/>
      </c>
      <c r="E127" s="104" t="str">
        <f>IFERROR(IF(VLOOKUP($A127,'Annex 2 EHV charges'!$D:$P,10,FALSE)=0,"",VLOOKUP($A127,'Annex 2 EHV charges'!$D:$P,10,FALSE)),"")</f>
        <v/>
      </c>
      <c r="F127" s="105" t="str">
        <f>IFERROR(IF(VLOOKUP($A127,'Annex 2 EHV charges'!$D:$P,11,FALSE)=0,"",VLOOKUP($A127,'Annex 2 EHV charges'!$D:$P,11,FALSE)),"")</f>
        <v/>
      </c>
      <c r="G127" s="106" t="str">
        <f>IFERROR(IF(VLOOKUP($A127,'Annex 2 EHV charges'!$D:$P,12,FALSE)=0,"",VLOOKUP($A127,'Annex 2 EHV charges'!$D:$P,12,FALSE)),"")</f>
        <v/>
      </c>
      <c r="H127" s="106" t="str">
        <f>IFERROR(IF(VLOOKUP($A127,'Annex 2 EHV charges'!$D:$P,13,FALSE)=0,"",VLOOKUP($A127,'Annex 2 EHV charges'!$D:$P,13,FALSE)),"")</f>
        <v/>
      </c>
      <c r="I127" s="260" t="str">
        <f>IF(VLOOKUP(A127,'Annex 2 EHV charges'!$D$11:$Q$148,14,FALSE)&lt;=6,"",VLOOKUP(A127,'Annex 2 EHV charges'!$D$11:$Q$148,14,FALSE))</f>
        <v/>
      </c>
    </row>
    <row r="128" spans="1:9" ht="12.75" customHeight="1" x14ac:dyDescent="0.2">
      <c r="A128" s="103" t="str">
        <f t="array" ref="A128">IFERROR(INDEX('Annex 2 EHV charges'!$D$11:$D$260, MATCH(0, IF(ISBLANK('Annex 2 EHV charges'!$D$11:$D$260),1, COUNTIF(A$4:$A127, 'Annex 2 EHV charges'!$D$11:$D$260)), 0)),"")</f>
        <v/>
      </c>
      <c r="B128" s="102" t="str">
        <f>IF($A128="","",VLOOKUP($A128,'Annex 2 EHV charges'!$D:$O,2,0))</f>
        <v/>
      </c>
      <c r="C128" s="103" t="str">
        <f>IF($A128="","",VLOOKUP($A128,'Annex 2 EHV charges'!$D:$O,3,0))</f>
        <v/>
      </c>
      <c r="D128" s="102" t="str">
        <f>IF($A128="","",VLOOKUP($A128,'Annex 2 EHV charges'!$D:$O,4,0))</f>
        <v/>
      </c>
      <c r="E128" s="104" t="str">
        <f>IFERROR(IF(VLOOKUP($A128,'Annex 2 EHV charges'!$D:$P,10,FALSE)=0,"",VLOOKUP($A128,'Annex 2 EHV charges'!$D:$P,10,FALSE)),"")</f>
        <v/>
      </c>
      <c r="F128" s="105" t="str">
        <f>IFERROR(IF(VLOOKUP($A128,'Annex 2 EHV charges'!$D:$P,11,FALSE)=0,"",VLOOKUP($A128,'Annex 2 EHV charges'!$D:$P,11,FALSE)),"")</f>
        <v/>
      </c>
      <c r="G128" s="106" t="str">
        <f>IFERROR(IF(VLOOKUP($A128,'Annex 2 EHV charges'!$D:$P,12,FALSE)=0,"",VLOOKUP($A128,'Annex 2 EHV charges'!$D:$P,12,FALSE)),"")</f>
        <v/>
      </c>
      <c r="H128" s="106" t="str">
        <f>IFERROR(IF(VLOOKUP($A128,'Annex 2 EHV charges'!$D:$P,13,FALSE)=0,"",VLOOKUP($A128,'Annex 2 EHV charges'!$D:$P,13,FALSE)),"")</f>
        <v/>
      </c>
      <c r="I128" s="260" t="str">
        <f>IF(VLOOKUP(A128,'Annex 2 EHV charges'!$D$11:$Q$148,14,FALSE)&lt;=6,"",VLOOKUP(A128,'Annex 2 EHV charges'!$D$11:$Q$148,14,FALSE))</f>
        <v/>
      </c>
    </row>
    <row r="129" spans="1:9" ht="12.75" customHeight="1" x14ac:dyDescent="0.2">
      <c r="A129" s="103" t="str">
        <f t="array" ref="A129">IFERROR(INDEX('Annex 2 EHV charges'!$D$11:$D$260, MATCH(0, IF(ISBLANK('Annex 2 EHV charges'!$D$11:$D$260),1, COUNTIF(A$4:$A128, 'Annex 2 EHV charges'!$D$11:$D$260)), 0)),"")</f>
        <v/>
      </c>
      <c r="B129" s="102" t="str">
        <f>IF($A129="","",VLOOKUP($A129,'Annex 2 EHV charges'!$D:$O,2,0))</f>
        <v/>
      </c>
      <c r="C129" s="103" t="str">
        <f>IF($A129="","",VLOOKUP($A129,'Annex 2 EHV charges'!$D:$O,3,0))</f>
        <v/>
      </c>
      <c r="D129" s="102" t="str">
        <f>IF($A129="","",VLOOKUP($A129,'Annex 2 EHV charges'!$D:$O,4,0))</f>
        <v/>
      </c>
      <c r="E129" s="104" t="str">
        <f>IFERROR(IF(VLOOKUP($A129,'Annex 2 EHV charges'!$D:$P,10,FALSE)=0,"",VLOOKUP($A129,'Annex 2 EHV charges'!$D:$P,10,FALSE)),"")</f>
        <v/>
      </c>
      <c r="F129" s="105" t="str">
        <f>IFERROR(IF(VLOOKUP($A129,'Annex 2 EHV charges'!$D:$P,11,FALSE)=0,"",VLOOKUP($A129,'Annex 2 EHV charges'!$D:$P,11,FALSE)),"")</f>
        <v/>
      </c>
      <c r="G129" s="106" t="str">
        <f>IFERROR(IF(VLOOKUP($A129,'Annex 2 EHV charges'!$D:$P,12,FALSE)=0,"",VLOOKUP($A129,'Annex 2 EHV charges'!$D:$P,12,FALSE)),"")</f>
        <v/>
      </c>
      <c r="H129" s="106" t="str">
        <f>IFERROR(IF(VLOOKUP($A129,'Annex 2 EHV charges'!$D:$P,13,FALSE)=0,"",VLOOKUP($A129,'Annex 2 EHV charges'!$D:$P,13,FALSE)),"")</f>
        <v/>
      </c>
      <c r="I129" s="260" t="str">
        <f>IF(VLOOKUP(A129,'Annex 2 EHV charges'!$D$11:$Q$148,14,FALSE)&lt;=6,"",VLOOKUP(A129,'Annex 2 EHV charges'!$D$11:$Q$148,14,FALSE))</f>
        <v/>
      </c>
    </row>
    <row r="130" spans="1:9" ht="12.75" customHeight="1" x14ac:dyDescent="0.2">
      <c r="A130" s="103" t="str">
        <f t="array" ref="A130">IFERROR(INDEX('Annex 2 EHV charges'!$D$11:$D$260, MATCH(0, IF(ISBLANK('Annex 2 EHV charges'!$D$11:$D$260),1, COUNTIF(A$4:$A129, 'Annex 2 EHV charges'!$D$11:$D$260)), 0)),"")</f>
        <v/>
      </c>
      <c r="B130" s="102" t="str">
        <f>IF($A130="","",VLOOKUP($A130,'Annex 2 EHV charges'!$D:$O,2,0))</f>
        <v/>
      </c>
      <c r="C130" s="103" t="str">
        <f>IF($A130="","",VLOOKUP($A130,'Annex 2 EHV charges'!$D:$O,3,0))</f>
        <v/>
      </c>
      <c r="D130" s="102" t="str">
        <f>IF($A130="","",VLOOKUP($A130,'Annex 2 EHV charges'!$D:$O,4,0))</f>
        <v/>
      </c>
      <c r="E130" s="104" t="str">
        <f>IFERROR(IF(VLOOKUP($A130,'Annex 2 EHV charges'!$D:$P,10,FALSE)=0,"",VLOOKUP($A130,'Annex 2 EHV charges'!$D:$P,10,FALSE)),"")</f>
        <v/>
      </c>
      <c r="F130" s="105" t="str">
        <f>IFERROR(IF(VLOOKUP($A130,'Annex 2 EHV charges'!$D:$P,11,FALSE)=0,"",VLOOKUP($A130,'Annex 2 EHV charges'!$D:$P,11,FALSE)),"")</f>
        <v/>
      </c>
      <c r="G130" s="106" t="str">
        <f>IFERROR(IF(VLOOKUP($A130,'Annex 2 EHV charges'!$D:$P,12,FALSE)=0,"",VLOOKUP($A130,'Annex 2 EHV charges'!$D:$P,12,FALSE)),"")</f>
        <v/>
      </c>
      <c r="H130" s="106" t="str">
        <f>IFERROR(IF(VLOOKUP($A130,'Annex 2 EHV charges'!$D:$P,13,FALSE)=0,"",VLOOKUP($A130,'Annex 2 EHV charges'!$D:$P,13,FALSE)),"")</f>
        <v/>
      </c>
      <c r="I130" s="260" t="str">
        <f>IF(VLOOKUP(A130,'Annex 2 EHV charges'!$D$11:$Q$148,14,FALSE)&lt;=6,"",VLOOKUP(A130,'Annex 2 EHV charges'!$D$11:$Q$148,14,FALSE))</f>
        <v/>
      </c>
    </row>
    <row r="131" spans="1:9" ht="12.75" customHeight="1" x14ac:dyDescent="0.2">
      <c r="A131" s="103" t="str">
        <f t="array" ref="A131">IFERROR(INDEX('Annex 2 EHV charges'!$D$11:$D$260, MATCH(0, IF(ISBLANK('Annex 2 EHV charges'!$D$11:$D$260),1, COUNTIF(A$4:$A130, 'Annex 2 EHV charges'!$D$11:$D$260)), 0)),"")</f>
        <v/>
      </c>
      <c r="B131" s="102" t="str">
        <f>IF($A131="","",VLOOKUP($A131,'Annex 2 EHV charges'!$D:$O,2,0))</f>
        <v/>
      </c>
      <c r="C131" s="103" t="str">
        <f>IF($A131="","",VLOOKUP($A131,'Annex 2 EHV charges'!$D:$O,3,0))</f>
        <v/>
      </c>
      <c r="D131" s="102" t="str">
        <f>IF($A131="","",VLOOKUP($A131,'Annex 2 EHV charges'!$D:$O,4,0))</f>
        <v/>
      </c>
      <c r="E131" s="104" t="str">
        <f>IFERROR(IF(VLOOKUP($A131,'Annex 2 EHV charges'!$D:$P,10,FALSE)=0,"",VLOOKUP($A131,'Annex 2 EHV charges'!$D:$P,10,FALSE)),"")</f>
        <v/>
      </c>
      <c r="F131" s="105" t="str">
        <f>IFERROR(IF(VLOOKUP($A131,'Annex 2 EHV charges'!$D:$P,11,FALSE)=0,"",VLOOKUP($A131,'Annex 2 EHV charges'!$D:$P,11,FALSE)),"")</f>
        <v/>
      </c>
      <c r="G131" s="106" t="str">
        <f>IFERROR(IF(VLOOKUP($A131,'Annex 2 EHV charges'!$D:$P,12,FALSE)=0,"",VLOOKUP($A131,'Annex 2 EHV charges'!$D:$P,12,FALSE)),"")</f>
        <v/>
      </c>
      <c r="H131" s="106" t="str">
        <f>IFERROR(IF(VLOOKUP($A131,'Annex 2 EHV charges'!$D:$P,13,FALSE)=0,"",VLOOKUP($A131,'Annex 2 EHV charges'!$D:$P,13,FALSE)),"")</f>
        <v/>
      </c>
      <c r="I131" s="260" t="str">
        <f>IF(VLOOKUP(A131,'Annex 2 EHV charges'!$D$11:$Q$148,14,FALSE)&lt;=6,"",VLOOKUP(A131,'Annex 2 EHV charges'!$D$11:$Q$148,14,FALSE))</f>
        <v/>
      </c>
    </row>
    <row r="132" spans="1:9" ht="12.75" customHeight="1" x14ac:dyDescent="0.2">
      <c r="A132" s="103" t="str">
        <f t="array" ref="A132">IFERROR(INDEX('Annex 2 EHV charges'!$D$11:$D$260, MATCH(0, IF(ISBLANK('Annex 2 EHV charges'!$D$11:$D$260),1, COUNTIF(A$4:$A131, 'Annex 2 EHV charges'!$D$11:$D$260)), 0)),"")</f>
        <v/>
      </c>
      <c r="B132" s="102" t="str">
        <f>IF($A132="","",VLOOKUP($A132,'Annex 2 EHV charges'!$D:$O,2,0))</f>
        <v/>
      </c>
      <c r="C132" s="103" t="str">
        <f>IF($A132="","",VLOOKUP($A132,'Annex 2 EHV charges'!$D:$O,3,0))</f>
        <v/>
      </c>
      <c r="D132" s="102" t="str">
        <f>IF($A132="","",VLOOKUP($A132,'Annex 2 EHV charges'!$D:$O,4,0))</f>
        <v/>
      </c>
      <c r="E132" s="104" t="str">
        <f>IFERROR(IF(VLOOKUP($A132,'Annex 2 EHV charges'!$D:$P,10,FALSE)=0,"",VLOOKUP($A132,'Annex 2 EHV charges'!$D:$P,10,FALSE)),"")</f>
        <v/>
      </c>
      <c r="F132" s="105" t="str">
        <f>IFERROR(IF(VLOOKUP($A132,'Annex 2 EHV charges'!$D:$P,11,FALSE)=0,"",VLOOKUP($A132,'Annex 2 EHV charges'!$D:$P,11,FALSE)),"")</f>
        <v/>
      </c>
      <c r="G132" s="106" t="str">
        <f>IFERROR(IF(VLOOKUP($A132,'Annex 2 EHV charges'!$D:$P,12,FALSE)=0,"",VLOOKUP($A132,'Annex 2 EHV charges'!$D:$P,12,FALSE)),"")</f>
        <v/>
      </c>
      <c r="H132" s="106" t="str">
        <f>IFERROR(IF(VLOOKUP($A132,'Annex 2 EHV charges'!$D:$P,13,FALSE)=0,"",VLOOKUP($A132,'Annex 2 EHV charges'!$D:$P,13,FALSE)),"")</f>
        <v/>
      </c>
      <c r="I132" s="260" t="str">
        <f>IF(VLOOKUP(A132,'Annex 2 EHV charges'!$D$11:$Q$148,14,FALSE)&lt;=6,"",VLOOKUP(A132,'Annex 2 EHV charges'!$D$11:$Q$148,14,FALSE))</f>
        <v/>
      </c>
    </row>
    <row r="133" spans="1:9" ht="12.75" customHeight="1" x14ac:dyDescent="0.2">
      <c r="A133" s="103" t="str">
        <f t="array" ref="A133">IFERROR(INDEX('Annex 2 EHV charges'!$D$11:$D$260, MATCH(0, IF(ISBLANK('Annex 2 EHV charges'!$D$11:$D$260),1, COUNTIF(A$4:$A132, 'Annex 2 EHV charges'!$D$11:$D$260)), 0)),"")</f>
        <v/>
      </c>
      <c r="B133" s="102" t="str">
        <f>IF($A133="","",VLOOKUP($A133,'Annex 2 EHV charges'!$D:$O,2,0))</f>
        <v/>
      </c>
      <c r="C133" s="103" t="str">
        <f>IF($A133="","",VLOOKUP($A133,'Annex 2 EHV charges'!$D:$O,3,0))</f>
        <v/>
      </c>
      <c r="D133" s="102" t="str">
        <f>IF($A133="","",VLOOKUP($A133,'Annex 2 EHV charges'!$D:$O,4,0))</f>
        <v/>
      </c>
      <c r="E133" s="104" t="str">
        <f>IFERROR(IF(VLOOKUP($A133,'Annex 2 EHV charges'!$D:$P,10,FALSE)=0,"",VLOOKUP($A133,'Annex 2 EHV charges'!$D:$P,10,FALSE)),"")</f>
        <v/>
      </c>
      <c r="F133" s="105" t="str">
        <f>IFERROR(IF(VLOOKUP($A133,'Annex 2 EHV charges'!$D:$P,11,FALSE)=0,"",VLOOKUP($A133,'Annex 2 EHV charges'!$D:$P,11,FALSE)),"")</f>
        <v/>
      </c>
      <c r="G133" s="106" t="str">
        <f>IFERROR(IF(VLOOKUP($A133,'Annex 2 EHV charges'!$D:$P,12,FALSE)=0,"",VLOOKUP($A133,'Annex 2 EHV charges'!$D:$P,12,FALSE)),"")</f>
        <v/>
      </c>
      <c r="H133" s="106" t="str">
        <f>IFERROR(IF(VLOOKUP($A133,'Annex 2 EHV charges'!$D:$P,13,FALSE)=0,"",VLOOKUP($A133,'Annex 2 EHV charges'!$D:$P,13,FALSE)),"")</f>
        <v/>
      </c>
      <c r="I133" s="260" t="str">
        <f>IF(VLOOKUP(A133,'Annex 2 EHV charges'!$D$11:$Q$148,14,FALSE)&lt;=6,"",VLOOKUP(A133,'Annex 2 EHV charges'!$D$11:$Q$148,14,FALSE))</f>
        <v/>
      </c>
    </row>
    <row r="134" spans="1:9" ht="12.75" customHeight="1" x14ac:dyDescent="0.2">
      <c r="A134" s="103" t="str">
        <f t="array" ref="A134">IFERROR(INDEX('Annex 2 EHV charges'!$D$11:$D$260, MATCH(0, IF(ISBLANK('Annex 2 EHV charges'!$D$11:$D$260),1, COUNTIF(A$4:$A133, 'Annex 2 EHV charges'!$D$11:$D$260)), 0)),"")</f>
        <v/>
      </c>
      <c r="B134" s="102" t="str">
        <f>IF($A134="","",VLOOKUP($A134,'Annex 2 EHV charges'!$D:$O,2,0))</f>
        <v/>
      </c>
      <c r="C134" s="103" t="str">
        <f>IF($A134="","",VLOOKUP($A134,'Annex 2 EHV charges'!$D:$O,3,0))</f>
        <v/>
      </c>
      <c r="D134" s="102" t="str">
        <f>IF($A134="","",VLOOKUP($A134,'Annex 2 EHV charges'!$D:$O,4,0))</f>
        <v/>
      </c>
      <c r="E134" s="104" t="str">
        <f>IFERROR(IF(VLOOKUP($A134,'Annex 2 EHV charges'!$D:$P,10,FALSE)=0,"",VLOOKUP($A134,'Annex 2 EHV charges'!$D:$P,10,FALSE)),"")</f>
        <v/>
      </c>
      <c r="F134" s="105" t="str">
        <f>IFERROR(IF(VLOOKUP($A134,'Annex 2 EHV charges'!$D:$P,11,FALSE)=0,"",VLOOKUP($A134,'Annex 2 EHV charges'!$D:$P,11,FALSE)),"")</f>
        <v/>
      </c>
      <c r="G134" s="106" t="str">
        <f>IFERROR(IF(VLOOKUP($A134,'Annex 2 EHV charges'!$D:$P,12,FALSE)=0,"",VLOOKUP($A134,'Annex 2 EHV charges'!$D:$P,12,FALSE)),"")</f>
        <v/>
      </c>
      <c r="H134" s="106" t="str">
        <f>IFERROR(IF(VLOOKUP($A134,'Annex 2 EHV charges'!$D:$P,13,FALSE)=0,"",VLOOKUP($A134,'Annex 2 EHV charges'!$D:$P,13,FALSE)),"")</f>
        <v/>
      </c>
      <c r="I134" s="260" t="str">
        <f>IF(VLOOKUP(A134,'Annex 2 EHV charges'!$D$11:$Q$148,14,FALSE)&lt;=6,"",VLOOKUP(A134,'Annex 2 EHV charges'!$D$11:$Q$148,14,FALSE))</f>
        <v/>
      </c>
    </row>
    <row r="135" spans="1:9" ht="12.75" customHeight="1" x14ac:dyDescent="0.2">
      <c r="A135" s="103" t="str">
        <f t="array" ref="A135">IFERROR(INDEX('Annex 2 EHV charges'!$D$11:$D$260, MATCH(0, IF(ISBLANK('Annex 2 EHV charges'!$D$11:$D$260),1, COUNTIF(A$4:$A134, 'Annex 2 EHV charges'!$D$11:$D$260)), 0)),"")</f>
        <v/>
      </c>
      <c r="B135" s="102" t="str">
        <f>IF($A135="","",VLOOKUP($A135,'Annex 2 EHV charges'!$D:$O,2,0))</f>
        <v/>
      </c>
      <c r="C135" s="103" t="str">
        <f>IF($A135="","",VLOOKUP($A135,'Annex 2 EHV charges'!$D:$O,3,0))</f>
        <v/>
      </c>
      <c r="D135" s="102" t="str">
        <f>IF($A135="","",VLOOKUP($A135,'Annex 2 EHV charges'!$D:$O,4,0))</f>
        <v/>
      </c>
      <c r="E135" s="104" t="str">
        <f>IFERROR(IF(VLOOKUP($A135,'Annex 2 EHV charges'!$D:$P,10,FALSE)=0,"",VLOOKUP($A135,'Annex 2 EHV charges'!$D:$P,10,FALSE)),"")</f>
        <v/>
      </c>
      <c r="F135" s="105" t="str">
        <f>IFERROR(IF(VLOOKUP($A135,'Annex 2 EHV charges'!$D:$P,11,FALSE)=0,"",VLOOKUP($A135,'Annex 2 EHV charges'!$D:$P,11,FALSE)),"")</f>
        <v/>
      </c>
      <c r="G135" s="106" t="str">
        <f>IFERROR(IF(VLOOKUP($A135,'Annex 2 EHV charges'!$D:$P,12,FALSE)=0,"",VLOOKUP($A135,'Annex 2 EHV charges'!$D:$P,12,FALSE)),"")</f>
        <v/>
      </c>
      <c r="H135" s="106" t="str">
        <f>IFERROR(IF(VLOOKUP($A135,'Annex 2 EHV charges'!$D:$P,13,FALSE)=0,"",VLOOKUP($A135,'Annex 2 EHV charges'!$D:$P,13,FALSE)),"")</f>
        <v/>
      </c>
      <c r="I135" s="260" t="str">
        <f>IF(VLOOKUP(A135,'Annex 2 EHV charges'!$D$11:$Q$148,14,FALSE)&lt;=6,"",VLOOKUP(A135,'Annex 2 EHV charges'!$D$11:$Q$148,14,FALSE))</f>
        <v/>
      </c>
    </row>
    <row r="136" spans="1:9" ht="12.75" customHeight="1" x14ac:dyDescent="0.2">
      <c r="A136" s="103" t="str">
        <f t="array" ref="A136">IFERROR(INDEX('Annex 2 EHV charges'!$D$11:$D$260, MATCH(0, IF(ISBLANK('Annex 2 EHV charges'!$D$11:$D$260),1, COUNTIF(A$4:$A135, 'Annex 2 EHV charges'!$D$11:$D$260)), 0)),"")</f>
        <v/>
      </c>
      <c r="B136" s="102" t="str">
        <f>IF($A136="","",VLOOKUP($A136,'Annex 2 EHV charges'!$D:$O,2,0))</f>
        <v/>
      </c>
      <c r="C136" s="103" t="str">
        <f>IF($A136="","",VLOOKUP($A136,'Annex 2 EHV charges'!$D:$O,3,0))</f>
        <v/>
      </c>
      <c r="D136" s="102" t="str">
        <f>IF($A136="","",VLOOKUP($A136,'Annex 2 EHV charges'!$D:$O,4,0))</f>
        <v/>
      </c>
      <c r="E136" s="104" t="str">
        <f>IFERROR(IF(VLOOKUP($A136,'Annex 2 EHV charges'!$D:$P,10,FALSE)=0,"",VLOOKUP($A136,'Annex 2 EHV charges'!$D:$P,10,FALSE)),"")</f>
        <v/>
      </c>
      <c r="F136" s="105" t="str">
        <f>IFERROR(IF(VLOOKUP($A136,'Annex 2 EHV charges'!$D:$P,11,FALSE)=0,"",VLOOKUP($A136,'Annex 2 EHV charges'!$D:$P,11,FALSE)),"")</f>
        <v/>
      </c>
      <c r="G136" s="106" t="str">
        <f>IFERROR(IF(VLOOKUP($A136,'Annex 2 EHV charges'!$D:$P,12,FALSE)=0,"",VLOOKUP($A136,'Annex 2 EHV charges'!$D:$P,12,FALSE)),"")</f>
        <v/>
      </c>
      <c r="H136" s="106" t="str">
        <f>IFERROR(IF(VLOOKUP($A136,'Annex 2 EHV charges'!$D:$P,13,FALSE)=0,"",VLOOKUP($A136,'Annex 2 EHV charges'!$D:$P,13,FALSE)),"")</f>
        <v/>
      </c>
      <c r="I136" s="260" t="str">
        <f>IF(VLOOKUP(A136,'Annex 2 EHV charges'!$D$11:$Q$148,14,FALSE)&lt;=6,"",VLOOKUP(A136,'Annex 2 EHV charges'!$D$11:$Q$148,14,FALSE))</f>
        <v/>
      </c>
    </row>
    <row r="137" spans="1:9" ht="12.75" customHeight="1" x14ac:dyDescent="0.2">
      <c r="A137" s="103" t="str">
        <f t="array" ref="A137">IFERROR(INDEX('Annex 2 EHV charges'!$D$11:$D$260, MATCH(0, IF(ISBLANK('Annex 2 EHV charges'!$D$11:$D$260),1, COUNTIF(A$4:$A136, 'Annex 2 EHV charges'!$D$11:$D$260)), 0)),"")</f>
        <v/>
      </c>
      <c r="B137" s="102" t="str">
        <f>IF($A137="","",VLOOKUP($A137,'Annex 2 EHV charges'!$D:$O,2,0))</f>
        <v/>
      </c>
      <c r="C137" s="103" t="str">
        <f>IF($A137="","",VLOOKUP($A137,'Annex 2 EHV charges'!$D:$O,3,0))</f>
        <v/>
      </c>
      <c r="D137" s="102" t="str">
        <f>IF($A137="","",VLOOKUP($A137,'Annex 2 EHV charges'!$D:$O,4,0))</f>
        <v/>
      </c>
      <c r="E137" s="104" t="str">
        <f>IFERROR(IF(VLOOKUP($A137,'Annex 2 EHV charges'!$D:$P,10,FALSE)=0,"",VLOOKUP($A137,'Annex 2 EHV charges'!$D:$P,10,FALSE)),"")</f>
        <v/>
      </c>
      <c r="F137" s="105" t="str">
        <f>IFERROR(IF(VLOOKUP($A137,'Annex 2 EHV charges'!$D:$P,11,FALSE)=0,"",VLOOKUP($A137,'Annex 2 EHV charges'!$D:$P,11,FALSE)),"")</f>
        <v/>
      </c>
      <c r="G137" s="106" t="str">
        <f>IFERROR(IF(VLOOKUP($A137,'Annex 2 EHV charges'!$D:$P,12,FALSE)=0,"",VLOOKUP($A137,'Annex 2 EHV charges'!$D:$P,12,FALSE)),"")</f>
        <v/>
      </c>
      <c r="H137" s="106" t="str">
        <f>IFERROR(IF(VLOOKUP($A137,'Annex 2 EHV charges'!$D:$P,13,FALSE)=0,"",VLOOKUP($A137,'Annex 2 EHV charges'!$D:$P,13,FALSE)),"")</f>
        <v/>
      </c>
      <c r="I137" s="260" t="str">
        <f>IF(VLOOKUP(A137,'Annex 2 EHV charges'!$D$11:$Q$148,14,FALSE)&lt;=6,"",VLOOKUP(A137,'Annex 2 EHV charges'!$D$11:$Q$148,14,FALSE))</f>
        <v/>
      </c>
    </row>
    <row r="138" spans="1:9" ht="12.75" customHeight="1" x14ac:dyDescent="0.2">
      <c r="A138" s="103" t="str">
        <f t="array" ref="A138">IFERROR(INDEX('Annex 2 EHV charges'!$D$11:$D$260, MATCH(0, IF(ISBLANK('Annex 2 EHV charges'!$D$11:$D$260),1, COUNTIF(A$4:$A137, 'Annex 2 EHV charges'!$D$11:$D$260)), 0)),"")</f>
        <v/>
      </c>
      <c r="B138" s="102" t="str">
        <f>IF($A138="","",VLOOKUP($A138,'Annex 2 EHV charges'!$D:$O,2,0))</f>
        <v/>
      </c>
      <c r="C138" s="103" t="str">
        <f>IF($A138="","",VLOOKUP($A138,'Annex 2 EHV charges'!$D:$O,3,0))</f>
        <v/>
      </c>
      <c r="D138" s="102" t="str">
        <f>IF($A138="","",VLOOKUP($A138,'Annex 2 EHV charges'!$D:$O,4,0))</f>
        <v/>
      </c>
      <c r="E138" s="104" t="str">
        <f>IFERROR(IF(VLOOKUP($A138,'Annex 2 EHV charges'!$D:$P,10,FALSE)=0,"",VLOOKUP($A138,'Annex 2 EHV charges'!$D:$P,10,FALSE)),"")</f>
        <v/>
      </c>
      <c r="F138" s="105" t="str">
        <f>IFERROR(IF(VLOOKUP($A138,'Annex 2 EHV charges'!$D:$P,11,FALSE)=0,"",VLOOKUP($A138,'Annex 2 EHV charges'!$D:$P,11,FALSE)),"")</f>
        <v/>
      </c>
      <c r="G138" s="106" t="str">
        <f>IFERROR(IF(VLOOKUP($A138,'Annex 2 EHV charges'!$D:$P,12,FALSE)=0,"",VLOOKUP($A138,'Annex 2 EHV charges'!$D:$P,12,FALSE)),"")</f>
        <v/>
      </c>
      <c r="H138" s="106" t="str">
        <f>IFERROR(IF(VLOOKUP($A138,'Annex 2 EHV charges'!$D:$P,13,FALSE)=0,"",VLOOKUP($A138,'Annex 2 EHV charges'!$D:$P,13,FALSE)),"")</f>
        <v/>
      </c>
      <c r="I138" s="260" t="str">
        <f>IF(VLOOKUP(A138,'Annex 2 EHV charges'!$D$11:$Q$148,14,FALSE)&lt;=6,"",VLOOKUP(A138,'Annex 2 EHV charges'!$D$11:$Q$148,14,FALSE))</f>
        <v/>
      </c>
    </row>
    <row r="139" spans="1:9" ht="12.75" customHeight="1" x14ac:dyDescent="0.2">
      <c r="A139" s="103" t="str">
        <f t="array" ref="A139">IFERROR(INDEX('Annex 2 EHV charges'!$D$11:$D$260, MATCH(0, IF(ISBLANK('Annex 2 EHV charges'!$D$11:$D$260),1, COUNTIF(A$4:$A138, 'Annex 2 EHV charges'!$D$11:$D$260)), 0)),"")</f>
        <v/>
      </c>
      <c r="B139" s="102" t="str">
        <f>IF($A139="","",VLOOKUP($A139,'Annex 2 EHV charges'!$D:$O,2,0))</f>
        <v/>
      </c>
      <c r="C139" s="103" t="str">
        <f>IF($A139="","",VLOOKUP($A139,'Annex 2 EHV charges'!$D:$O,3,0))</f>
        <v/>
      </c>
      <c r="D139" s="102" t="str">
        <f>IF($A139="","",VLOOKUP($A139,'Annex 2 EHV charges'!$D:$O,4,0))</f>
        <v/>
      </c>
      <c r="E139" s="104" t="str">
        <f>IFERROR(IF(VLOOKUP($A139,'Annex 2 EHV charges'!$D:$P,10,FALSE)=0,"",VLOOKUP($A139,'Annex 2 EHV charges'!$D:$P,10,FALSE)),"")</f>
        <v/>
      </c>
      <c r="F139" s="105" t="str">
        <f>IFERROR(IF(VLOOKUP($A139,'Annex 2 EHV charges'!$D:$P,11,FALSE)=0,"",VLOOKUP($A139,'Annex 2 EHV charges'!$D:$P,11,FALSE)),"")</f>
        <v/>
      </c>
      <c r="G139" s="106" t="str">
        <f>IFERROR(IF(VLOOKUP($A139,'Annex 2 EHV charges'!$D:$P,12,FALSE)=0,"",VLOOKUP($A139,'Annex 2 EHV charges'!$D:$P,12,FALSE)),"")</f>
        <v/>
      </c>
      <c r="H139" s="106" t="str">
        <f>IFERROR(IF(VLOOKUP($A139,'Annex 2 EHV charges'!$D:$P,13,FALSE)=0,"",VLOOKUP($A139,'Annex 2 EHV charges'!$D:$P,13,FALSE)),"")</f>
        <v/>
      </c>
      <c r="I139" s="260" t="str">
        <f>IF(VLOOKUP(A139,'Annex 2 EHV charges'!$D$11:$Q$148,14,FALSE)&lt;=6,"",VLOOKUP(A139,'Annex 2 EHV charges'!$D$11:$Q$148,14,FALSE))</f>
        <v/>
      </c>
    </row>
    <row r="140" spans="1:9" ht="12.75" customHeight="1" x14ac:dyDescent="0.2">
      <c r="A140" s="103" t="str">
        <f t="array" ref="A140">IFERROR(INDEX('Annex 2 EHV charges'!$D$11:$D$260, MATCH(0, IF(ISBLANK('Annex 2 EHV charges'!$D$11:$D$260),1, COUNTIF(A$4:$A139, 'Annex 2 EHV charges'!$D$11:$D$260)), 0)),"")</f>
        <v/>
      </c>
      <c r="B140" s="102" t="str">
        <f>IF($A140="","",VLOOKUP($A140,'Annex 2 EHV charges'!$D:$O,2,0))</f>
        <v/>
      </c>
      <c r="C140" s="103" t="str">
        <f>IF($A140="","",VLOOKUP($A140,'Annex 2 EHV charges'!$D:$O,3,0))</f>
        <v/>
      </c>
      <c r="D140" s="102" t="str">
        <f>IF($A140="","",VLOOKUP($A140,'Annex 2 EHV charges'!$D:$O,4,0))</f>
        <v/>
      </c>
      <c r="E140" s="104" t="str">
        <f>IFERROR(IF(VLOOKUP($A140,'Annex 2 EHV charges'!$D:$P,10,FALSE)=0,"",VLOOKUP($A140,'Annex 2 EHV charges'!$D:$P,10,FALSE)),"")</f>
        <v/>
      </c>
      <c r="F140" s="105" t="str">
        <f>IFERROR(IF(VLOOKUP($A140,'Annex 2 EHV charges'!$D:$P,11,FALSE)=0,"",VLOOKUP($A140,'Annex 2 EHV charges'!$D:$P,11,FALSE)),"")</f>
        <v/>
      </c>
      <c r="G140" s="106" t="str">
        <f>IFERROR(IF(VLOOKUP($A140,'Annex 2 EHV charges'!$D:$P,12,FALSE)=0,"",VLOOKUP($A140,'Annex 2 EHV charges'!$D:$P,12,FALSE)),"")</f>
        <v/>
      </c>
      <c r="H140" s="106" t="str">
        <f>IFERROR(IF(VLOOKUP($A140,'Annex 2 EHV charges'!$D:$P,13,FALSE)=0,"",VLOOKUP($A140,'Annex 2 EHV charges'!$D:$P,13,FALSE)),"")</f>
        <v/>
      </c>
      <c r="I140" s="260" t="str">
        <f>IF(VLOOKUP(A140,'Annex 2 EHV charges'!$D$11:$Q$148,14,FALSE)&lt;=6,"",VLOOKUP(A140,'Annex 2 EHV charges'!$D$11:$Q$148,14,FALSE))</f>
        <v/>
      </c>
    </row>
    <row r="141" spans="1:9" ht="12.75" customHeight="1" x14ac:dyDescent="0.2">
      <c r="A141" s="103" t="str">
        <f t="array" ref="A141">IFERROR(INDEX('Annex 2 EHV charges'!$D$11:$D$260, MATCH(0, IF(ISBLANK('Annex 2 EHV charges'!$D$11:$D$260),1, COUNTIF(A$4:$A140, 'Annex 2 EHV charges'!$D$11:$D$260)), 0)),"")</f>
        <v/>
      </c>
      <c r="B141" s="102" t="str">
        <f>IF($A141="","",VLOOKUP($A141,'Annex 2 EHV charges'!$D:$O,2,0))</f>
        <v/>
      </c>
      <c r="C141" s="103" t="str">
        <f>IF($A141="","",VLOOKUP($A141,'Annex 2 EHV charges'!$D:$O,3,0))</f>
        <v/>
      </c>
      <c r="D141" s="102" t="str">
        <f>IF($A141="","",VLOOKUP($A141,'Annex 2 EHV charges'!$D:$O,4,0))</f>
        <v/>
      </c>
      <c r="E141" s="104" t="str">
        <f>IFERROR(IF(VLOOKUP($A141,'Annex 2 EHV charges'!$D:$P,10,FALSE)=0,"",VLOOKUP($A141,'Annex 2 EHV charges'!$D:$P,10,FALSE)),"")</f>
        <v/>
      </c>
      <c r="F141" s="105" t="str">
        <f>IFERROR(IF(VLOOKUP($A141,'Annex 2 EHV charges'!$D:$P,11,FALSE)=0,"",VLOOKUP($A141,'Annex 2 EHV charges'!$D:$P,11,FALSE)),"")</f>
        <v/>
      </c>
      <c r="G141" s="106" t="str">
        <f>IFERROR(IF(VLOOKUP($A141,'Annex 2 EHV charges'!$D:$P,12,FALSE)=0,"",VLOOKUP($A141,'Annex 2 EHV charges'!$D:$P,12,FALSE)),"")</f>
        <v/>
      </c>
      <c r="H141" s="106" t="str">
        <f>IFERROR(IF(VLOOKUP($A141,'Annex 2 EHV charges'!$D:$P,13,FALSE)=0,"",VLOOKUP($A141,'Annex 2 EHV charges'!$D:$P,13,FALSE)),"")</f>
        <v/>
      </c>
      <c r="I141" s="260" t="str">
        <f>IF(VLOOKUP(A141,'Annex 2 EHV charges'!$D$11:$Q$148,14,FALSE)&lt;=6,"",VLOOKUP(A141,'Annex 2 EHV charges'!$D$11:$Q$148,14,FALSE))</f>
        <v/>
      </c>
    </row>
    <row r="142" spans="1:9" ht="12.75" customHeight="1" x14ac:dyDescent="0.2">
      <c r="A142" s="103" t="str">
        <f t="array" ref="A142">IFERROR(INDEX('Annex 2 EHV charges'!$D$11:$D$260, MATCH(0, IF(ISBLANK('Annex 2 EHV charges'!$D$11:$D$260),1, COUNTIF(A$4:$A141, 'Annex 2 EHV charges'!$D$11:$D$260)), 0)),"")</f>
        <v/>
      </c>
      <c r="B142" s="102" t="str">
        <f>IF($A142="","",VLOOKUP($A142,'Annex 2 EHV charges'!$D:$O,2,0))</f>
        <v/>
      </c>
      <c r="C142" s="103" t="str">
        <f>IF($A142="","",VLOOKUP($A142,'Annex 2 EHV charges'!$D:$O,3,0))</f>
        <v/>
      </c>
      <c r="D142" s="102" t="str">
        <f>IF($A142="","",VLOOKUP($A142,'Annex 2 EHV charges'!$D:$O,4,0))</f>
        <v/>
      </c>
      <c r="E142" s="104" t="str">
        <f>IFERROR(IF(VLOOKUP($A142,'Annex 2 EHV charges'!$D:$P,10,FALSE)=0,"",VLOOKUP($A142,'Annex 2 EHV charges'!$D:$P,10,FALSE)),"")</f>
        <v/>
      </c>
      <c r="F142" s="105" t="str">
        <f>IFERROR(IF(VLOOKUP($A142,'Annex 2 EHV charges'!$D:$P,11,FALSE)=0,"",VLOOKUP($A142,'Annex 2 EHV charges'!$D:$P,11,FALSE)),"")</f>
        <v/>
      </c>
      <c r="G142" s="106" t="str">
        <f>IFERROR(IF(VLOOKUP($A142,'Annex 2 EHV charges'!$D:$P,12,FALSE)=0,"",VLOOKUP($A142,'Annex 2 EHV charges'!$D:$P,12,FALSE)),"")</f>
        <v/>
      </c>
      <c r="H142" s="106" t="str">
        <f>IFERROR(IF(VLOOKUP($A142,'Annex 2 EHV charges'!$D:$P,13,FALSE)=0,"",VLOOKUP($A142,'Annex 2 EHV charges'!$D:$P,13,FALSE)),"")</f>
        <v/>
      </c>
      <c r="I142" s="260" t="str">
        <f>IF(VLOOKUP(A142,'Annex 2 EHV charges'!$D$11:$Q$148,14,FALSE)&lt;=6,"",VLOOKUP(A142,'Annex 2 EHV charges'!$D$11:$Q$148,14,FALSE))</f>
        <v/>
      </c>
    </row>
    <row r="143" spans="1:9" ht="12.75" customHeight="1" x14ac:dyDescent="0.2">
      <c r="A143" s="103" t="str">
        <f t="array" ref="A143">IFERROR(INDEX('Annex 2 EHV charges'!$D$11:$D$260, MATCH(0, IF(ISBLANK('Annex 2 EHV charges'!$D$11:$D$260),1, COUNTIF(A$4:$A142, 'Annex 2 EHV charges'!$D$11:$D$260)), 0)),"")</f>
        <v/>
      </c>
      <c r="B143" s="102" t="str">
        <f>IF($A143="","",VLOOKUP($A143,'Annex 2 EHV charges'!$D:$O,2,0))</f>
        <v/>
      </c>
      <c r="C143" s="103" t="str">
        <f>IF($A143="","",VLOOKUP($A143,'Annex 2 EHV charges'!$D:$O,3,0))</f>
        <v/>
      </c>
      <c r="D143" s="102" t="str">
        <f>IF($A143="","",VLOOKUP($A143,'Annex 2 EHV charges'!$D:$O,4,0))</f>
        <v/>
      </c>
      <c r="E143" s="104" t="str">
        <f>IFERROR(IF(VLOOKUP($A143,'Annex 2 EHV charges'!$D:$P,10,FALSE)=0,"",VLOOKUP($A143,'Annex 2 EHV charges'!$D:$P,10,FALSE)),"")</f>
        <v/>
      </c>
      <c r="F143" s="105" t="str">
        <f>IFERROR(IF(VLOOKUP($A143,'Annex 2 EHV charges'!$D:$P,11,FALSE)=0,"",VLOOKUP($A143,'Annex 2 EHV charges'!$D:$P,11,FALSE)),"")</f>
        <v/>
      </c>
      <c r="G143" s="106" t="str">
        <f>IFERROR(IF(VLOOKUP($A143,'Annex 2 EHV charges'!$D:$P,12,FALSE)=0,"",VLOOKUP($A143,'Annex 2 EHV charges'!$D:$P,12,FALSE)),"")</f>
        <v/>
      </c>
      <c r="H143" s="106" t="str">
        <f>IFERROR(IF(VLOOKUP($A143,'Annex 2 EHV charges'!$D:$P,13,FALSE)=0,"",VLOOKUP($A143,'Annex 2 EHV charges'!$D:$P,13,FALSE)),"")</f>
        <v/>
      </c>
      <c r="I143" s="260" t="str">
        <f>IF(VLOOKUP(A143,'Annex 2 EHV charges'!$D$11:$Q$148,14,FALSE)&lt;=6,"",VLOOKUP(A143,'Annex 2 EHV charges'!$D$11:$Q$148,14,FALSE))</f>
        <v/>
      </c>
    </row>
    <row r="144" spans="1:9" ht="12.75" customHeight="1" x14ac:dyDescent="0.2">
      <c r="A144" s="103" t="str">
        <f t="array" ref="A144">IFERROR(INDEX('Annex 2 EHV charges'!$D$11:$D$260, MATCH(0, IF(ISBLANK('Annex 2 EHV charges'!$D$11:$D$260),1, COUNTIF(A$4:$A143, 'Annex 2 EHV charges'!$D$11:$D$260)), 0)),"")</f>
        <v/>
      </c>
      <c r="B144" s="102" t="str">
        <f>IF($A144="","",VLOOKUP($A144,'Annex 2 EHV charges'!$D:$O,2,0))</f>
        <v/>
      </c>
      <c r="C144" s="103" t="str">
        <f>IF($A144="","",VLOOKUP($A144,'Annex 2 EHV charges'!$D:$O,3,0))</f>
        <v/>
      </c>
      <c r="D144" s="102" t="str">
        <f>IF($A144="","",VLOOKUP($A144,'Annex 2 EHV charges'!$D:$O,4,0))</f>
        <v/>
      </c>
      <c r="E144" s="104" t="str">
        <f>IFERROR(IF(VLOOKUP($A144,'Annex 2 EHV charges'!$D:$P,10,FALSE)=0,"",VLOOKUP($A144,'Annex 2 EHV charges'!$D:$P,10,FALSE)),"")</f>
        <v/>
      </c>
      <c r="F144" s="105" t="str">
        <f>IFERROR(IF(VLOOKUP($A144,'Annex 2 EHV charges'!$D:$P,11,FALSE)=0,"",VLOOKUP($A144,'Annex 2 EHV charges'!$D:$P,11,FALSE)),"")</f>
        <v/>
      </c>
      <c r="G144" s="106" t="str">
        <f>IFERROR(IF(VLOOKUP($A144,'Annex 2 EHV charges'!$D:$P,12,FALSE)=0,"",VLOOKUP($A144,'Annex 2 EHV charges'!$D:$P,12,FALSE)),"")</f>
        <v/>
      </c>
      <c r="H144" s="106" t="str">
        <f>IFERROR(IF(VLOOKUP($A144,'Annex 2 EHV charges'!$D:$P,13,FALSE)=0,"",VLOOKUP($A144,'Annex 2 EHV charges'!$D:$P,13,FALSE)),"")</f>
        <v/>
      </c>
      <c r="I144" s="260" t="str">
        <f>IF(VLOOKUP(A144,'Annex 2 EHV charges'!$D$11:$Q$148,14,FALSE)&lt;=6,"",VLOOKUP(A144,'Annex 2 EHV charges'!$D$11:$Q$148,14,FALSE))</f>
        <v/>
      </c>
    </row>
    <row r="145" spans="1:9" ht="12.75" customHeight="1" x14ac:dyDescent="0.2">
      <c r="A145" s="103" t="str">
        <f t="array" ref="A145">IFERROR(INDEX('Annex 2 EHV charges'!$D$11:$D$260, MATCH(0, IF(ISBLANK('Annex 2 EHV charges'!$D$11:$D$260),1, COUNTIF(A$4:$A144, 'Annex 2 EHV charges'!$D$11:$D$260)), 0)),"")</f>
        <v/>
      </c>
      <c r="B145" s="102" t="str">
        <f>IF($A145="","",VLOOKUP($A145,'Annex 2 EHV charges'!$D:$O,2,0))</f>
        <v/>
      </c>
      <c r="C145" s="103" t="str">
        <f>IF($A145="","",VLOOKUP($A145,'Annex 2 EHV charges'!$D:$O,3,0))</f>
        <v/>
      </c>
      <c r="D145" s="102" t="str">
        <f>IF($A145="","",VLOOKUP($A145,'Annex 2 EHV charges'!$D:$O,4,0))</f>
        <v/>
      </c>
      <c r="E145" s="104" t="str">
        <f>IFERROR(IF(VLOOKUP($A145,'Annex 2 EHV charges'!$D:$P,10,FALSE)=0,"",VLOOKUP($A145,'Annex 2 EHV charges'!$D:$P,10,FALSE)),"")</f>
        <v/>
      </c>
      <c r="F145" s="105" t="str">
        <f>IFERROR(IF(VLOOKUP($A145,'Annex 2 EHV charges'!$D:$P,11,FALSE)=0,"",VLOOKUP($A145,'Annex 2 EHV charges'!$D:$P,11,FALSE)),"")</f>
        <v/>
      </c>
      <c r="G145" s="106" t="str">
        <f>IFERROR(IF(VLOOKUP($A145,'Annex 2 EHV charges'!$D:$P,12,FALSE)=0,"",VLOOKUP($A145,'Annex 2 EHV charges'!$D:$P,12,FALSE)),"")</f>
        <v/>
      </c>
      <c r="H145" s="106" t="str">
        <f>IFERROR(IF(VLOOKUP($A145,'Annex 2 EHV charges'!$D:$P,13,FALSE)=0,"",VLOOKUP($A145,'Annex 2 EHV charges'!$D:$P,13,FALSE)),"")</f>
        <v/>
      </c>
      <c r="I145" s="260" t="str">
        <f>IF(VLOOKUP(A145,'Annex 2 EHV charges'!$D$11:$Q$148,14,FALSE)&lt;=6,"",VLOOKUP(A145,'Annex 2 EHV charges'!$D$11:$Q$148,14,FALSE))</f>
        <v/>
      </c>
    </row>
    <row r="146" spans="1:9" ht="12.75" customHeight="1" x14ac:dyDescent="0.2">
      <c r="A146" s="103" t="str">
        <f t="array" ref="A146">IFERROR(INDEX('Annex 2 EHV charges'!$D$11:$D$260, MATCH(0, IF(ISBLANK('Annex 2 EHV charges'!$D$11:$D$260),1, COUNTIF(A$4:$A145, 'Annex 2 EHV charges'!$D$11:$D$260)), 0)),"")</f>
        <v/>
      </c>
      <c r="B146" s="102" t="str">
        <f>IF($A146="","",VLOOKUP($A146,'Annex 2 EHV charges'!$D:$O,2,0))</f>
        <v/>
      </c>
      <c r="C146" s="103" t="str">
        <f>IF($A146="","",VLOOKUP($A146,'Annex 2 EHV charges'!$D:$O,3,0))</f>
        <v/>
      </c>
      <c r="D146" s="102" t="str">
        <f>IF($A146="","",VLOOKUP($A146,'Annex 2 EHV charges'!$D:$O,4,0))</f>
        <v/>
      </c>
      <c r="E146" s="104" t="str">
        <f>IFERROR(IF(VLOOKUP($A146,'Annex 2 EHV charges'!$D:$P,10,FALSE)=0,"",VLOOKUP($A146,'Annex 2 EHV charges'!$D:$P,10,FALSE)),"")</f>
        <v/>
      </c>
      <c r="F146" s="105" t="str">
        <f>IFERROR(IF(VLOOKUP($A146,'Annex 2 EHV charges'!$D:$P,11,FALSE)=0,"",VLOOKUP($A146,'Annex 2 EHV charges'!$D:$P,11,FALSE)),"")</f>
        <v/>
      </c>
      <c r="G146" s="106" t="str">
        <f>IFERROR(IF(VLOOKUP($A146,'Annex 2 EHV charges'!$D:$P,12,FALSE)=0,"",VLOOKUP($A146,'Annex 2 EHV charges'!$D:$P,12,FALSE)),"")</f>
        <v/>
      </c>
      <c r="H146" s="106" t="str">
        <f>IFERROR(IF(VLOOKUP($A146,'Annex 2 EHV charges'!$D:$P,13,FALSE)=0,"",VLOOKUP($A146,'Annex 2 EHV charges'!$D:$P,13,FALSE)),"")</f>
        <v/>
      </c>
      <c r="I146" s="260" t="str">
        <f>IF(VLOOKUP(A146,'Annex 2 EHV charges'!$D$11:$Q$148,14,FALSE)&lt;=6,"",VLOOKUP(A146,'Annex 2 EHV charges'!$D$11:$Q$148,14,FALSE))</f>
        <v/>
      </c>
    </row>
    <row r="147" spans="1:9" ht="12.75" customHeight="1" x14ac:dyDescent="0.2">
      <c r="A147" s="103" t="str">
        <f t="array" ref="A147">IFERROR(INDEX('Annex 2 EHV charges'!$D$11:$D$260, MATCH(0, IF(ISBLANK('Annex 2 EHV charges'!$D$11:$D$260),1, COUNTIF(A$4:$A146, 'Annex 2 EHV charges'!$D$11:$D$260)), 0)),"")</f>
        <v/>
      </c>
      <c r="B147" s="102" t="str">
        <f>IF($A147="","",VLOOKUP($A147,'Annex 2 EHV charges'!$D:$O,2,0))</f>
        <v/>
      </c>
      <c r="C147" s="103" t="str">
        <f>IF($A147="","",VLOOKUP($A147,'Annex 2 EHV charges'!$D:$O,3,0))</f>
        <v/>
      </c>
      <c r="D147" s="102" t="str">
        <f>IF($A147="","",VLOOKUP($A147,'Annex 2 EHV charges'!$D:$O,4,0))</f>
        <v/>
      </c>
      <c r="E147" s="104" t="str">
        <f>IFERROR(IF(VLOOKUP($A147,'Annex 2 EHV charges'!$D:$P,10,FALSE)=0,"",VLOOKUP($A147,'Annex 2 EHV charges'!$D:$P,10,FALSE)),"")</f>
        <v/>
      </c>
      <c r="F147" s="105" t="str">
        <f>IFERROR(IF(VLOOKUP($A147,'Annex 2 EHV charges'!$D:$P,11,FALSE)=0,"",VLOOKUP($A147,'Annex 2 EHV charges'!$D:$P,11,FALSE)),"")</f>
        <v/>
      </c>
      <c r="G147" s="106" t="str">
        <f>IFERROR(IF(VLOOKUP($A147,'Annex 2 EHV charges'!$D:$P,12,FALSE)=0,"",VLOOKUP($A147,'Annex 2 EHV charges'!$D:$P,12,FALSE)),"")</f>
        <v/>
      </c>
      <c r="H147" s="106" t="str">
        <f>IFERROR(IF(VLOOKUP($A147,'Annex 2 EHV charges'!$D:$P,13,FALSE)=0,"",VLOOKUP($A147,'Annex 2 EHV charges'!$D:$P,13,FALSE)),"")</f>
        <v/>
      </c>
      <c r="I147" s="260" t="str">
        <f>IF(VLOOKUP(A147,'Annex 2 EHV charges'!$D$11:$Q$148,14,FALSE)&lt;=6,"",VLOOKUP(A147,'Annex 2 EHV charges'!$D$11:$Q$148,14,FALSE))</f>
        <v/>
      </c>
    </row>
    <row r="148" spans="1:9" ht="12.75" customHeight="1" x14ac:dyDescent="0.2">
      <c r="A148" s="103" t="str">
        <f t="array" ref="A148">IFERROR(INDEX('Annex 2 EHV charges'!$D$11:$D$260, MATCH(0, IF(ISBLANK('Annex 2 EHV charges'!$D$11:$D$260),1, COUNTIF(A$4:$A147, 'Annex 2 EHV charges'!$D$11:$D$260)), 0)),"")</f>
        <v/>
      </c>
      <c r="B148" s="102" t="str">
        <f>IF($A148="","",VLOOKUP($A148,'Annex 2 EHV charges'!$D:$O,2,0))</f>
        <v/>
      </c>
      <c r="C148" s="103" t="str">
        <f>IF($A148="","",VLOOKUP($A148,'Annex 2 EHV charges'!$D:$O,3,0))</f>
        <v/>
      </c>
      <c r="D148" s="102" t="str">
        <f>IF($A148="","",VLOOKUP($A148,'Annex 2 EHV charges'!$D:$O,4,0))</f>
        <v/>
      </c>
      <c r="E148" s="104" t="str">
        <f>IFERROR(IF(VLOOKUP($A148,'Annex 2 EHV charges'!$D:$P,10,FALSE)=0,"",VLOOKUP($A148,'Annex 2 EHV charges'!$D:$P,10,FALSE)),"")</f>
        <v/>
      </c>
      <c r="F148" s="105" t="str">
        <f>IFERROR(IF(VLOOKUP($A148,'Annex 2 EHV charges'!$D:$P,11,FALSE)=0,"",VLOOKUP($A148,'Annex 2 EHV charges'!$D:$P,11,FALSE)),"")</f>
        <v/>
      </c>
      <c r="G148" s="106" t="str">
        <f>IFERROR(IF(VLOOKUP($A148,'Annex 2 EHV charges'!$D:$P,12,FALSE)=0,"",VLOOKUP($A148,'Annex 2 EHV charges'!$D:$P,12,FALSE)),"")</f>
        <v/>
      </c>
      <c r="H148" s="106" t="str">
        <f>IFERROR(IF(VLOOKUP($A148,'Annex 2 EHV charges'!$D:$P,13,FALSE)=0,"",VLOOKUP($A148,'Annex 2 EHV charges'!$D:$P,13,FALSE)),"")</f>
        <v/>
      </c>
      <c r="I148" s="260" t="str">
        <f>IF(VLOOKUP(A148,'Annex 2 EHV charges'!$D$11:$Q$148,14,FALSE)&lt;=6,"",VLOOKUP(A148,'Annex 2 EHV charges'!$D$11:$Q$148,14,FALSE))</f>
        <v/>
      </c>
    </row>
    <row r="149" spans="1:9" ht="12.75" customHeight="1" x14ac:dyDescent="0.2">
      <c r="A149" s="103" t="str">
        <f t="array" ref="A149">IFERROR(INDEX('Annex 2 EHV charges'!$D$11:$D$260, MATCH(0, IF(ISBLANK('Annex 2 EHV charges'!$D$11:$D$260),1, COUNTIF(A$4:$A148, 'Annex 2 EHV charges'!$D$11:$D$260)), 0)),"")</f>
        <v/>
      </c>
      <c r="B149" s="102" t="str">
        <f>IF($A149="","",VLOOKUP($A149,'Annex 2 EHV charges'!$D:$O,2,0))</f>
        <v/>
      </c>
      <c r="C149" s="103" t="str">
        <f>IF($A149="","",VLOOKUP($A149,'Annex 2 EHV charges'!$D:$O,3,0))</f>
        <v/>
      </c>
      <c r="D149" s="102" t="str">
        <f>IF($A149="","",VLOOKUP($A149,'Annex 2 EHV charges'!$D:$O,4,0))</f>
        <v/>
      </c>
      <c r="E149" s="104" t="str">
        <f>IFERROR(IF(VLOOKUP($A149,'Annex 2 EHV charges'!$D:$P,10,FALSE)=0,"",VLOOKUP($A149,'Annex 2 EHV charges'!$D:$P,10,FALSE)),"")</f>
        <v/>
      </c>
      <c r="F149" s="105" t="str">
        <f>IFERROR(IF(VLOOKUP($A149,'Annex 2 EHV charges'!$D:$P,11,FALSE)=0,"",VLOOKUP($A149,'Annex 2 EHV charges'!$D:$P,11,FALSE)),"")</f>
        <v/>
      </c>
      <c r="G149" s="106" t="str">
        <f>IFERROR(IF(VLOOKUP($A149,'Annex 2 EHV charges'!$D:$P,12,FALSE)=0,"",VLOOKUP($A149,'Annex 2 EHV charges'!$D:$P,12,FALSE)),"")</f>
        <v/>
      </c>
      <c r="H149" s="106" t="str">
        <f>IFERROR(IF(VLOOKUP($A149,'Annex 2 EHV charges'!$D:$P,13,FALSE)=0,"",VLOOKUP($A149,'Annex 2 EHV charges'!$D:$P,13,FALSE)),"")</f>
        <v/>
      </c>
      <c r="I149" s="260" t="str">
        <f>IF(VLOOKUP(A149,'Annex 2 EHV charges'!$D$11:$Q$148,14,FALSE)&lt;=6,"",VLOOKUP(A149,'Annex 2 EHV charges'!$D$11:$Q$148,14,FALSE))</f>
        <v/>
      </c>
    </row>
    <row r="150" spans="1:9" ht="12.75" customHeight="1" x14ac:dyDescent="0.2">
      <c r="A150" s="103" t="str">
        <f t="array" ref="A150">IFERROR(INDEX('Annex 2 EHV charges'!$D$11:$D$260, MATCH(0, IF(ISBLANK('Annex 2 EHV charges'!$D$11:$D$260),1, COUNTIF(A$4:$A149, 'Annex 2 EHV charges'!$D$11:$D$260)), 0)),"")</f>
        <v/>
      </c>
      <c r="B150" s="102" t="str">
        <f>IF($A150="","",VLOOKUP($A150,'Annex 2 EHV charges'!$D:$O,2,0))</f>
        <v/>
      </c>
      <c r="C150" s="103" t="str">
        <f>IF($A150="","",VLOOKUP($A150,'Annex 2 EHV charges'!$D:$O,3,0))</f>
        <v/>
      </c>
      <c r="D150" s="102" t="str">
        <f>IF($A150="","",VLOOKUP($A150,'Annex 2 EHV charges'!$D:$O,4,0))</f>
        <v/>
      </c>
      <c r="E150" s="104" t="str">
        <f>IFERROR(IF(VLOOKUP($A150,'Annex 2 EHV charges'!$D:$P,10,FALSE)=0,"",VLOOKUP($A150,'Annex 2 EHV charges'!$D:$P,10,FALSE)),"")</f>
        <v/>
      </c>
      <c r="F150" s="105" t="str">
        <f>IFERROR(IF(VLOOKUP($A150,'Annex 2 EHV charges'!$D:$P,11,FALSE)=0,"",VLOOKUP($A150,'Annex 2 EHV charges'!$D:$P,11,FALSE)),"")</f>
        <v/>
      </c>
      <c r="G150" s="106" t="str">
        <f>IFERROR(IF(VLOOKUP($A150,'Annex 2 EHV charges'!$D:$P,12,FALSE)=0,"",VLOOKUP($A150,'Annex 2 EHV charges'!$D:$P,12,FALSE)),"")</f>
        <v/>
      </c>
      <c r="H150" s="106" t="str">
        <f>IFERROR(IF(VLOOKUP($A150,'Annex 2 EHV charges'!$D:$P,13,FALSE)=0,"",VLOOKUP($A150,'Annex 2 EHV charges'!$D:$P,13,FALSE)),"")</f>
        <v/>
      </c>
      <c r="I150" s="260" t="str">
        <f>IF(VLOOKUP(A150,'Annex 2 EHV charges'!$D$11:$Q$148,14,FALSE)&lt;=6,"",VLOOKUP(A150,'Annex 2 EHV charges'!$D$11:$Q$148,14,FALSE))</f>
        <v/>
      </c>
    </row>
    <row r="151" spans="1:9" ht="12.75" customHeight="1" x14ac:dyDescent="0.2">
      <c r="A151" s="103" t="str">
        <f t="array" ref="A151">IFERROR(INDEX('Annex 2 EHV charges'!$D$11:$D$260, MATCH(0, IF(ISBLANK('Annex 2 EHV charges'!$D$11:$D$260),1, COUNTIF(A$4:$A150, 'Annex 2 EHV charges'!$D$11:$D$260)), 0)),"")</f>
        <v/>
      </c>
      <c r="B151" s="102" t="str">
        <f>IF($A151="","",VLOOKUP($A151,'Annex 2 EHV charges'!$D:$O,2,0))</f>
        <v/>
      </c>
      <c r="C151" s="103" t="str">
        <f>IF($A151="","",VLOOKUP($A151,'Annex 2 EHV charges'!$D:$O,3,0))</f>
        <v/>
      </c>
      <c r="D151" s="102" t="str">
        <f>IF($A151="","",VLOOKUP($A151,'Annex 2 EHV charges'!$D:$O,4,0))</f>
        <v/>
      </c>
      <c r="E151" s="104" t="str">
        <f>IFERROR(IF(VLOOKUP($A151,'Annex 2 EHV charges'!$D:$P,10,FALSE)=0,"",VLOOKUP($A151,'Annex 2 EHV charges'!$D:$P,10,FALSE)),"")</f>
        <v/>
      </c>
      <c r="F151" s="105" t="str">
        <f>IFERROR(IF(VLOOKUP($A151,'Annex 2 EHV charges'!$D:$P,11,FALSE)=0,"",VLOOKUP($A151,'Annex 2 EHV charges'!$D:$P,11,FALSE)),"")</f>
        <v/>
      </c>
      <c r="G151" s="106" t="str">
        <f>IFERROR(IF(VLOOKUP($A151,'Annex 2 EHV charges'!$D:$P,12,FALSE)=0,"",VLOOKUP($A151,'Annex 2 EHV charges'!$D:$P,12,FALSE)),"")</f>
        <v/>
      </c>
      <c r="H151" s="106" t="str">
        <f>IFERROR(IF(VLOOKUP($A151,'Annex 2 EHV charges'!$D:$P,13,FALSE)=0,"",VLOOKUP($A151,'Annex 2 EHV charges'!$D:$P,13,FALSE)),"")</f>
        <v/>
      </c>
      <c r="I151" s="260" t="str">
        <f>IF(VLOOKUP(A151,'Annex 2 EHV charges'!$D$11:$Q$148,14,FALSE)&lt;=6,"",VLOOKUP(A151,'Annex 2 EHV charges'!$D$11:$Q$148,14,FALSE))</f>
        <v/>
      </c>
    </row>
    <row r="152" spans="1:9" x14ac:dyDescent="0.2">
      <c r="A152" s="103" t="str">
        <f t="array" ref="A152">IFERROR(INDEX('Annex 2 EHV charges'!$D$11:$D$260, MATCH(0, IF(ISBLANK('Annex 2 EHV charges'!$D$11:$D$260),1, COUNTIF(A$4:$A151, 'Annex 2 EHV charges'!$D$11:$D$260)), 0)),"")</f>
        <v/>
      </c>
      <c r="B152" s="102" t="str">
        <f>IF($A152="","",VLOOKUP($A152,'Annex 2 EHV charges'!$D:$O,2,0))</f>
        <v/>
      </c>
      <c r="C152" s="103" t="str">
        <f>IF($A152="","",VLOOKUP($A152,'Annex 2 EHV charges'!$D:$O,3,0))</f>
        <v/>
      </c>
      <c r="D152" s="102" t="str">
        <f>IF($A152="","",VLOOKUP($A152,'Annex 2 EHV charges'!$D:$O,4,0))</f>
        <v/>
      </c>
      <c r="E152" s="104" t="str">
        <f>IFERROR(IF(VLOOKUP($A152,'Annex 2 EHV charges'!$D:$P,10,FALSE)=0,"",VLOOKUP($A152,'Annex 2 EHV charges'!$D:$P,10,FALSE)),"")</f>
        <v/>
      </c>
      <c r="F152" s="105" t="str">
        <f>IFERROR(IF(VLOOKUP($A152,'Annex 2 EHV charges'!$D:$P,11,FALSE)=0,"",VLOOKUP($A152,'Annex 2 EHV charges'!$D:$P,11,FALSE)),"")</f>
        <v/>
      </c>
      <c r="G152" s="106" t="str">
        <f>IFERROR(IF(VLOOKUP($A152,'Annex 2 EHV charges'!$D:$P,12,FALSE)=0,"",VLOOKUP($A152,'Annex 2 EHV charges'!$D:$P,12,FALSE)),"")</f>
        <v/>
      </c>
      <c r="H152" s="106" t="str">
        <f>IFERROR(IF(VLOOKUP($A152,'Annex 2 EHV charges'!$D:$P,13,FALSE)=0,"",VLOOKUP($A152,'Annex 2 EHV charges'!$D:$P,13,FALSE)),"")</f>
        <v/>
      </c>
      <c r="I152" s="260" t="str">
        <f>IF(VLOOKUP(A152,'Annex 2 EHV charges'!$D$11:$Q$148,14,FALSE)&lt;=6,"",VLOOKUP(A152,'Annex 2 EHV charges'!$D$11:$Q$148,14,FALSE))</f>
        <v/>
      </c>
    </row>
    <row r="153" spans="1:9" x14ac:dyDescent="0.2">
      <c r="A153" s="103" t="str">
        <f t="array" ref="A153">IFERROR(INDEX('Annex 2 EHV charges'!$D$11:$D$260, MATCH(0, IF(ISBLANK('Annex 2 EHV charges'!$D$11:$D$260),1, COUNTIF(A$4:$A152, 'Annex 2 EHV charges'!$D$11:$D$260)), 0)),"")</f>
        <v/>
      </c>
      <c r="B153" s="102" t="str">
        <f>IF($A153="","",VLOOKUP($A153,'Annex 2 EHV charges'!$D:$O,2,0))</f>
        <v/>
      </c>
      <c r="C153" s="103" t="str">
        <f>IF($A153="","",VLOOKUP($A153,'Annex 2 EHV charges'!$D:$O,3,0))</f>
        <v/>
      </c>
      <c r="D153" s="102" t="str">
        <f>IF($A153="","",VLOOKUP($A153,'Annex 2 EHV charges'!$D:$O,4,0))</f>
        <v/>
      </c>
      <c r="E153" s="104" t="str">
        <f>IFERROR(IF(VLOOKUP($A153,'Annex 2 EHV charges'!$D:$P,10,FALSE)=0,"",VLOOKUP($A153,'Annex 2 EHV charges'!$D:$P,10,FALSE)),"")</f>
        <v/>
      </c>
      <c r="F153" s="105" t="str">
        <f>IFERROR(IF(VLOOKUP($A153,'Annex 2 EHV charges'!$D:$P,11,FALSE)=0,"",VLOOKUP($A153,'Annex 2 EHV charges'!$D:$P,11,FALSE)),"")</f>
        <v/>
      </c>
      <c r="G153" s="106" t="str">
        <f>IFERROR(IF(VLOOKUP($A153,'Annex 2 EHV charges'!$D:$P,12,FALSE)=0,"",VLOOKUP($A153,'Annex 2 EHV charges'!$D:$P,12,FALSE)),"")</f>
        <v/>
      </c>
      <c r="H153" s="106" t="str">
        <f>IFERROR(IF(VLOOKUP($A153,'Annex 2 EHV charges'!$D:$P,13,FALSE)=0,"",VLOOKUP($A153,'Annex 2 EHV charges'!$D:$P,13,FALSE)),"")</f>
        <v/>
      </c>
      <c r="I153" s="260" t="str">
        <f>IF(VLOOKUP(A153,'Annex 2 EHV charges'!$D$11:$Q$148,14,FALSE)&lt;=6,"",VLOOKUP(A153,'Annex 2 EHV charges'!$D$11:$Q$148,14,FALSE))</f>
        <v/>
      </c>
    </row>
    <row r="154" spans="1:9" x14ac:dyDescent="0.2">
      <c r="A154" s="103" t="str">
        <f t="array" ref="A154">IFERROR(INDEX('Annex 2 EHV charges'!$D$11:$D$260, MATCH(0, IF(ISBLANK('Annex 2 EHV charges'!$D$11:$D$260),1, COUNTIF(A$4:$A153, 'Annex 2 EHV charges'!$D$11:$D$260)), 0)),"")</f>
        <v/>
      </c>
      <c r="B154" s="102" t="str">
        <f>IF($A154="","",VLOOKUP($A154,'Annex 2 EHV charges'!$D:$O,2,0))</f>
        <v/>
      </c>
      <c r="C154" s="103" t="str">
        <f>IF($A154="","",VLOOKUP($A154,'Annex 2 EHV charges'!$D:$O,3,0))</f>
        <v/>
      </c>
      <c r="D154" s="102" t="str">
        <f>IF($A154="","",VLOOKUP($A154,'Annex 2 EHV charges'!$D:$O,4,0))</f>
        <v/>
      </c>
      <c r="E154" s="104" t="str">
        <f>IFERROR(IF(VLOOKUP($A154,'Annex 2 EHV charges'!$D:$P,10,FALSE)=0,"",VLOOKUP($A154,'Annex 2 EHV charges'!$D:$P,10,FALSE)),"")</f>
        <v/>
      </c>
      <c r="F154" s="105" t="str">
        <f>IFERROR(IF(VLOOKUP($A154,'Annex 2 EHV charges'!$D:$P,11,FALSE)=0,"",VLOOKUP($A154,'Annex 2 EHV charges'!$D:$P,11,FALSE)),"")</f>
        <v/>
      </c>
      <c r="G154" s="106" t="str">
        <f>IFERROR(IF(VLOOKUP($A154,'Annex 2 EHV charges'!$D:$P,12,FALSE)=0,"",VLOOKUP($A154,'Annex 2 EHV charges'!$D:$P,12,FALSE)),"")</f>
        <v/>
      </c>
      <c r="H154" s="106" t="str">
        <f>IFERROR(IF(VLOOKUP($A154,'Annex 2 EHV charges'!$D:$P,13,FALSE)=0,"",VLOOKUP($A154,'Annex 2 EHV charges'!$D:$P,13,FALSE)),"")</f>
        <v/>
      </c>
      <c r="I154" s="260" t="str">
        <f>IF(VLOOKUP(A154,'Annex 2 EHV charges'!$D$11:$Q$148,14,FALSE)&lt;=6,"",VLOOKUP(A154,'Annex 2 EHV charges'!$D$11:$Q$148,14,FALSE))</f>
        <v/>
      </c>
    </row>
    <row r="155" spans="1:9" x14ac:dyDescent="0.2">
      <c r="A155" s="103" t="str">
        <f t="array" ref="A155">IFERROR(INDEX('Annex 2 EHV charges'!$D$11:$D$260, MATCH(0, IF(ISBLANK('Annex 2 EHV charges'!$D$11:$D$260),1, COUNTIF(A$4:$A154, 'Annex 2 EHV charges'!$D$11:$D$260)), 0)),"")</f>
        <v/>
      </c>
      <c r="B155" s="102" t="str">
        <f>IF($A155="","",VLOOKUP($A155,'Annex 2 EHV charges'!$D:$O,2,0))</f>
        <v/>
      </c>
      <c r="C155" s="103" t="str">
        <f>IF($A155="","",VLOOKUP($A155,'Annex 2 EHV charges'!$D:$O,3,0))</f>
        <v/>
      </c>
      <c r="D155" s="102" t="str">
        <f>IF($A155="","",VLOOKUP($A155,'Annex 2 EHV charges'!$D:$O,4,0))</f>
        <v/>
      </c>
      <c r="E155" s="104" t="str">
        <f>IFERROR(IF(VLOOKUP($A155,'Annex 2 EHV charges'!$D:$P,10,FALSE)=0,"",VLOOKUP($A155,'Annex 2 EHV charges'!$D:$P,10,FALSE)),"")</f>
        <v/>
      </c>
      <c r="F155" s="105" t="str">
        <f>IFERROR(IF(VLOOKUP($A155,'Annex 2 EHV charges'!$D:$P,11,FALSE)=0,"",VLOOKUP($A155,'Annex 2 EHV charges'!$D:$P,11,FALSE)),"")</f>
        <v/>
      </c>
      <c r="G155" s="106" t="str">
        <f>IFERROR(IF(VLOOKUP($A155,'Annex 2 EHV charges'!$D:$P,12,FALSE)=0,"",VLOOKUP($A155,'Annex 2 EHV charges'!$D:$P,12,FALSE)),"")</f>
        <v/>
      </c>
      <c r="H155" s="106" t="str">
        <f>IFERROR(IF(VLOOKUP($A155,'Annex 2 EHV charges'!$D:$P,13,FALSE)=0,"",VLOOKUP($A155,'Annex 2 EHV charges'!$D:$P,13,FALSE)),"")</f>
        <v/>
      </c>
      <c r="I155" s="260" t="str">
        <f>IF(VLOOKUP(A155,'Annex 2 EHV charges'!$D$11:$Q$148,14,FALSE)&lt;=6,"",VLOOKUP(A155,'Annex 2 EHV charges'!$D$11:$Q$148,14,FALSE))</f>
        <v/>
      </c>
    </row>
    <row r="156" spans="1:9" x14ac:dyDescent="0.2">
      <c r="A156" s="103" t="str">
        <f t="array" ref="A156">IFERROR(INDEX('Annex 2 EHV charges'!$D$11:$D$260, MATCH(0, IF(ISBLANK('Annex 2 EHV charges'!$D$11:$D$260),1, COUNTIF(A$4:$A155, 'Annex 2 EHV charges'!$D$11:$D$260)), 0)),"")</f>
        <v/>
      </c>
      <c r="B156" s="102" t="str">
        <f>IF($A156="","",VLOOKUP($A156,'Annex 2 EHV charges'!$D:$O,2,0))</f>
        <v/>
      </c>
      <c r="C156" s="103" t="str">
        <f>IF($A156="","",VLOOKUP($A156,'Annex 2 EHV charges'!$D:$O,3,0))</f>
        <v/>
      </c>
      <c r="D156" s="102" t="str">
        <f>IF($A156="","",VLOOKUP($A156,'Annex 2 EHV charges'!$D:$O,4,0))</f>
        <v/>
      </c>
      <c r="E156" s="104" t="str">
        <f>IFERROR(IF(VLOOKUP($A156,'Annex 2 EHV charges'!$D:$P,10,FALSE)=0,"",VLOOKUP($A156,'Annex 2 EHV charges'!$D:$P,10,FALSE)),"")</f>
        <v/>
      </c>
      <c r="F156" s="105" t="str">
        <f>IFERROR(IF(VLOOKUP($A156,'Annex 2 EHV charges'!$D:$P,11,FALSE)=0,"",VLOOKUP($A156,'Annex 2 EHV charges'!$D:$P,11,FALSE)),"")</f>
        <v/>
      </c>
      <c r="G156" s="106" t="str">
        <f>IFERROR(IF(VLOOKUP($A156,'Annex 2 EHV charges'!$D:$P,12,FALSE)=0,"",VLOOKUP($A156,'Annex 2 EHV charges'!$D:$P,12,FALSE)),"")</f>
        <v/>
      </c>
      <c r="H156" s="106" t="str">
        <f>IFERROR(IF(VLOOKUP($A156,'Annex 2 EHV charges'!$D:$P,13,FALSE)=0,"",VLOOKUP($A156,'Annex 2 EHV charges'!$D:$P,13,FALSE)),"")</f>
        <v/>
      </c>
      <c r="I156" s="260" t="str">
        <f>IF(VLOOKUP(A156,'Annex 2 EHV charges'!$D$11:$Q$148,14,FALSE)&lt;=6,"",VLOOKUP(A156,'Annex 2 EHV charges'!$D$11:$Q$148,14,FALSE))</f>
        <v/>
      </c>
    </row>
    <row r="157" spans="1:9" x14ac:dyDescent="0.2">
      <c r="A157" s="103" t="str">
        <f t="array" ref="A157">IFERROR(INDEX('Annex 2 EHV charges'!$D$11:$D$260, MATCH(0, IF(ISBLANK('Annex 2 EHV charges'!$D$11:$D$260),1, COUNTIF(A$4:$A156, 'Annex 2 EHV charges'!$D$11:$D$260)), 0)),"")</f>
        <v/>
      </c>
      <c r="B157" s="102" t="str">
        <f>IF($A157="","",VLOOKUP($A157,'Annex 2 EHV charges'!$D:$O,2,0))</f>
        <v/>
      </c>
      <c r="C157" s="103" t="str">
        <f>IF($A157="","",VLOOKUP($A157,'Annex 2 EHV charges'!$D:$O,3,0))</f>
        <v/>
      </c>
      <c r="D157" s="102" t="str">
        <f>IF($A157="","",VLOOKUP($A157,'Annex 2 EHV charges'!$D:$O,4,0))</f>
        <v/>
      </c>
      <c r="E157" s="104" t="str">
        <f>IFERROR(IF(VLOOKUP($A157,'Annex 2 EHV charges'!$D:$P,10,FALSE)=0,"",VLOOKUP($A157,'Annex 2 EHV charges'!$D:$P,10,FALSE)),"")</f>
        <v/>
      </c>
      <c r="F157" s="105" t="str">
        <f>IFERROR(IF(VLOOKUP($A157,'Annex 2 EHV charges'!$D:$P,11,FALSE)=0,"",VLOOKUP($A157,'Annex 2 EHV charges'!$D:$P,11,FALSE)),"")</f>
        <v/>
      </c>
      <c r="G157" s="106" t="str">
        <f>IFERROR(IF(VLOOKUP($A157,'Annex 2 EHV charges'!$D:$P,12,FALSE)=0,"",VLOOKUP($A157,'Annex 2 EHV charges'!$D:$P,12,FALSE)),"")</f>
        <v/>
      </c>
      <c r="H157" s="106" t="str">
        <f>IFERROR(IF(VLOOKUP($A157,'Annex 2 EHV charges'!$D:$P,13,FALSE)=0,"",VLOOKUP($A157,'Annex 2 EHV charges'!$D:$P,13,FALSE)),"")</f>
        <v/>
      </c>
      <c r="I157" s="260" t="str">
        <f>IF(VLOOKUP(A157,'Annex 2 EHV charges'!$D$11:$Q$148,14,FALSE)&lt;=6,"",VLOOKUP(A157,'Annex 2 EHV charges'!$D$11:$Q$148,14,FALSE))</f>
        <v/>
      </c>
    </row>
    <row r="158" spans="1:9" x14ac:dyDescent="0.2">
      <c r="A158" s="103" t="str">
        <f t="array" ref="A158">IFERROR(INDEX('Annex 2 EHV charges'!$D$11:$D$260, MATCH(0, IF(ISBLANK('Annex 2 EHV charges'!$D$11:$D$260),1, COUNTIF(A$4:$A157, 'Annex 2 EHV charges'!$D$11:$D$260)), 0)),"")</f>
        <v/>
      </c>
      <c r="B158" s="102" t="str">
        <f>IF($A158="","",VLOOKUP($A158,'Annex 2 EHV charges'!$D:$O,2,0))</f>
        <v/>
      </c>
      <c r="C158" s="103" t="str">
        <f>IF($A158="","",VLOOKUP($A158,'Annex 2 EHV charges'!$D:$O,3,0))</f>
        <v/>
      </c>
      <c r="D158" s="102" t="str">
        <f>IF($A158="","",VLOOKUP($A158,'Annex 2 EHV charges'!$D:$O,4,0))</f>
        <v/>
      </c>
      <c r="E158" s="104" t="str">
        <f>IFERROR(IF(VLOOKUP($A158,'Annex 2 EHV charges'!$D:$P,10,FALSE)=0,"",VLOOKUP($A158,'Annex 2 EHV charges'!$D:$P,10,FALSE)),"")</f>
        <v/>
      </c>
      <c r="F158" s="105" t="str">
        <f>IFERROR(IF(VLOOKUP($A158,'Annex 2 EHV charges'!$D:$P,11,FALSE)=0,"",VLOOKUP($A158,'Annex 2 EHV charges'!$D:$P,11,FALSE)),"")</f>
        <v/>
      </c>
      <c r="G158" s="106" t="str">
        <f>IFERROR(IF(VLOOKUP($A158,'Annex 2 EHV charges'!$D:$P,12,FALSE)=0,"",VLOOKUP($A158,'Annex 2 EHV charges'!$D:$P,12,FALSE)),"")</f>
        <v/>
      </c>
      <c r="H158" s="106" t="str">
        <f>IFERROR(IF(VLOOKUP($A158,'Annex 2 EHV charges'!$D:$P,13,FALSE)=0,"",VLOOKUP($A158,'Annex 2 EHV charges'!$D:$P,13,FALSE)),"")</f>
        <v/>
      </c>
      <c r="I158" s="260" t="str">
        <f>IF(VLOOKUP(A158,'Annex 2 EHV charges'!$D$11:$Q$148,14,FALSE)&lt;=6,"",VLOOKUP(A158,'Annex 2 EHV charges'!$D$11:$Q$148,14,FALSE))</f>
        <v/>
      </c>
    </row>
    <row r="159" spans="1:9" x14ac:dyDescent="0.2">
      <c r="A159" s="103" t="str">
        <f t="array" ref="A159">IFERROR(INDEX('Annex 2 EHV charges'!$D$11:$D$260, MATCH(0, IF(ISBLANK('Annex 2 EHV charges'!$D$11:$D$260),1, COUNTIF(A$4:$A158, 'Annex 2 EHV charges'!$D$11:$D$260)), 0)),"")</f>
        <v/>
      </c>
      <c r="B159" s="102" t="str">
        <f>IF($A159="","",VLOOKUP($A159,'Annex 2 EHV charges'!$D:$O,2,0))</f>
        <v/>
      </c>
      <c r="C159" s="103" t="str">
        <f>IF($A159="","",VLOOKUP($A159,'Annex 2 EHV charges'!$D:$O,3,0))</f>
        <v/>
      </c>
      <c r="D159" s="102" t="str">
        <f>IF($A159="","",VLOOKUP($A159,'Annex 2 EHV charges'!$D:$O,4,0))</f>
        <v/>
      </c>
      <c r="E159" s="104" t="str">
        <f>IFERROR(IF(VLOOKUP($A159,'Annex 2 EHV charges'!$D:$P,10,FALSE)=0,"",VLOOKUP($A159,'Annex 2 EHV charges'!$D:$P,10,FALSE)),"")</f>
        <v/>
      </c>
      <c r="F159" s="105" t="str">
        <f>IFERROR(IF(VLOOKUP($A159,'Annex 2 EHV charges'!$D:$P,11,FALSE)=0,"",VLOOKUP($A159,'Annex 2 EHV charges'!$D:$P,11,FALSE)),"")</f>
        <v/>
      </c>
      <c r="G159" s="106" t="str">
        <f>IFERROR(IF(VLOOKUP($A159,'Annex 2 EHV charges'!$D:$P,12,FALSE)=0,"",VLOOKUP($A159,'Annex 2 EHV charges'!$D:$P,12,FALSE)),"")</f>
        <v/>
      </c>
      <c r="H159" s="106" t="str">
        <f>IFERROR(IF(VLOOKUP($A159,'Annex 2 EHV charges'!$D:$P,13,FALSE)=0,"",VLOOKUP($A159,'Annex 2 EHV charges'!$D:$P,13,FALSE)),"")</f>
        <v/>
      </c>
      <c r="I159" s="260" t="str">
        <f>IF(VLOOKUP(A159,'Annex 2 EHV charges'!$D$11:$Q$148,14,FALSE)&lt;=6,"",VLOOKUP(A159,'Annex 2 EHV charges'!$D$11:$Q$148,14,FALSE))</f>
        <v/>
      </c>
    </row>
    <row r="160" spans="1:9" x14ac:dyDescent="0.2">
      <c r="A160" s="103" t="str">
        <f t="array" ref="A160">IFERROR(INDEX('Annex 2 EHV charges'!$D$11:$D$260, MATCH(0, IF(ISBLANK('Annex 2 EHV charges'!$D$11:$D$260),1, COUNTIF(A$4:$A159, 'Annex 2 EHV charges'!$D$11:$D$260)), 0)),"")</f>
        <v/>
      </c>
      <c r="B160" s="102" t="str">
        <f>IF($A160="","",VLOOKUP($A160,'Annex 2 EHV charges'!$D:$O,2,0))</f>
        <v/>
      </c>
      <c r="C160" s="103" t="str">
        <f>IF($A160="","",VLOOKUP($A160,'Annex 2 EHV charges'!$D:$O,3,0))</f>
        <v/>
      </c>
      <c r="D160" s="102" t="str">
        <f>IF($A160="","",VLOOKUP($A160,'Annex 2 EHV charges'!$D:$O,4,0))</f>
        <v/>
      </c>
      <c r="E160" s="104" t="str">
        <f>IFERROR(IF(VLOOKUP($A160,'Annex 2 EHV charges'!$D:$P,10,FALSE)=0,"",VLOOKUP($A160,'Annex 2 EHV charges'!$D:$P,10,FALSE)),"")</f>
        <v/>
      </c>
      <c r="F160" s="105" t="str">
        <f>IFERROR(IF(VLOOKUP($A160,'Annex 2 EHV charges'!$D:$P,11,FALSE)=0,"",VLOOKUP($A160,'Annex 2 EHV charges'!$D:$P,11,FALSE)),"")</f>
        <v/>
      </c>
      <c r="G160" s="106" t="str">
        <f>IFERROR(IF(VLOOKUP($A160,'Annex 2 EHV charges'!$D:$P,12,FALSE)=0,"",VLOOKUP($A160,'Annex 2 EHV charges'!$D:$P,12,FALSE)),"")</f>
        <v/>
      </c>
      <c r="H160" s="106" t="str">
        <f>IFERROR(IF(VLOOKUP($A160,'Annex 2 EHV charges'!$D:$P,13,FALSE)=0,"",VLOOKUP($A160,'Annex 2 EHV charges'!$D:$P,13,FALSE)),"")</f>
        <v/>
      </c>
      <c r="I160" s="260" t="str">
        <f>IF(VLOOKUP(A160,'Annex 2 EHV charges'!$D$11:$Q$148,14,FALSE)&lt;=6,"",VLOOKUP(A160,'Annex 2 EHV charges'!$D$11:$Q$148,14,FALSE))</f>
        <v/>
      </c>
    </row>
    <row r="161" spans="1:9" x14ac:dyDescent="0.2">
      <c r="A161" s="103" t="str">
        <f t="array" ref="A161">IFERROR(INDEX('Annex 2 EHV charges'!$D$11:$D$260, MATCH(0, IF(ISBLANK('Annex 2 EHV charges'!$D$11:$D$260),1, COUNTIF(A$4:$A160, 'Annex 2 EHV charges'!$D$11:$D$260)), 0)),"")</f>
        <v/>
      </c>
      <c r="B161" s="102" t="str">
        <f>IF($A161="","",VLOOKUP($A161,'Annex 2 EHV charges'!$D:$O,2,0))</f>
        <v/>
      </c>
      <c r="C161" s="103" t="str">
        <f>IF($A161="","",VLOOKUP($A161,'Annex 2 EHV charges'!$D:$O,3,0))</f>
        <v/>
      </c>
      <c r="D161" s="102" t="str">
        <f>IF($A161="","",VLOOKUP($A161,'Annex 2 EHV charges'!$D:$O,4,0))</f>
        <v/>
      </c>
      <c r="E161" s="104" t="str">
        <f>IFERROR(IF(VLOOKUP($A161,'Annex 2 EHV charges'!$D:$P,10,FALSE)=0,"",VLOOKUP($A161,'Annex 2 EHV charges'!$D:$P,10,FALSE)),"")</f>
        <v/>
      </c>
      <c r="F161" s="105" t="str">
        <f>IFERROR(IF(VLOOKUP($A161,'Annex 2 EHV charges'!$D:$P,11,FALSE)=0,"",VLOOKUP($A161,'Annex 2 EHV charges'!$D:$P,11,FALSE)),"")</f>
        <v/>
      </c>
      <c r="G161" s="106" t="str">
        <f>IFERROR(IF(VLOOKUP($A161,'Annex 2 EHV charges'!$D:$P,12,FALSE)=0,"",VLOOKUP($A161,'Annex 2 EHV charges'!$D:$P,12,FALSE)),"")</f>
        <v/>
      </c>
      <c r="H161" s="106" t="str">
        <f>IFERROR(IF(VLOOKUP($A161,'Annex 2 EHV charges'!$D:$P,13,FALSE)=0,"",VLOOKUP($A161,'Annex 2 EHV charges'!$D:$P,13,FALSE)),"")</f>
        <v/>
      </c>
      <c r="I161" s="260" t="str">
        <f>IF(VLOOKUP(A161,'Annex 2 EHV charges'!$D$11:$Q$148,14,FALSE)&lt;=6,"",VLOOKUP(A161,'Annex 2 EHV charges'!$D$11:$Q$148,14,FALSE))</f>
        <v/>
      </c>
    </row>
    <row r="162" spans="1:9" x14ac:dyDescent="0.2">
      <c r="A162" s="103" t="str">
        <f t="array" ref="A162">IFERROR(INDEX('Annex 2 EHV charges'!$D$11:$D$260, MATCH(0, IF(ISBLANK('Annex 2 EHV charges'!$D$11:$D$260),1, COUNTIF(A$4:$A161, 'Annex 2 EHV charges'!$D$11:$D$260)), 0)),"")</f>
        <v/>
      </c>
      <c r="B162" s="102" t="str">
        <f>IF($A162="","",VLOOKUP($A162,'Annex 2 EHV charges'!$D:$O,2,0))</f>
        <v/>
      </c>
      <c r="C162" s="103" t="str">
        <f>IF($A162="","",VLOOKUP($A162,'Annex 2 EHV charges'!$D:$O,3,0))</f>
        <v/>
      </c>
      <c r="D162" s="102" t="str">
        <f>IF($A162="","",VLOOKUP($A162,'Annex 2 EHV charges'!$D:$O,4,0))</f>
        <v/>
      </c>
      <c r="E162" s="104" t="str">
        <f>IFERROR(IF(VLOOKUP($A162,'Annex 2 EHV charges'!$D:$P,10,FALSE)=0,"",VLOOKUP($A162,'Annex 2 EHV charges'!$D:$P,10,FALSE)),"")</f>
        <v/>
      </c>
      <c r="F162" s="105" t="str">
        <f>IFERROR(IF(VLOOKUP($A162,'Annex 2 EHV charges'!$D:$P,11,FALSE)=0,"",VLOOKUP($A162,'Annex 2 EHV charges'!$D:$P,11,FALSE)),"")</f>
        <v/>
      </c>
      <c r="G162" s="106" t="str">
        <f>IFERROR(IF(VLOOKUP($A162,'Annex 2 EHV charges'!$D:$P,12,FALSE)=0,"",VLOOKUP($A162,'Annex 2 EHV charges'!$D:$P,12,FALSE)),"")</f>
        <v/>
      </c>
      <c r="H162" s="106" t="str">
        <f>IFERROR(IF(VLOOKUP($A162,'Annex 2 EHV charges'!$D:$P,13,FALSE)=0,"",VLOOKUP($A162,'Annex 2 EHV charges'!$D:$P,13,FALSE)),"")</f>
        <v/>
      </c>
      <c r="I162" s="260" t="str">
        <f>IF(VLOOKUP(A162,'Annex 2 EHV charges'!$D$11:$Q$148,14,FALSE)&lt;=6,"",VLOOKUP(A162,'Annex 2 EHV charges'!$D$11:$Q$148,14,FALSE))</f>
        <v/>
      </c>
    </row>
    <row r="163" spans="1:9" x14ac:dyDescent="0.2">
      <c r="A163" s="103" t="str">
        <f t="array" ref="A163">IFERROR(INDEX('Annex 2 EHV charges'!$D$11:$D$260, MATCH(0, IF(ISBLANK('Annex 2 EHV charges'!$D$11:$D$260),1, COUNTIF(A$4:$A162, 'Annex 2 EHV charges'!$D$11:$D$260)), 0)),"")</f>
        <v/>
      </c>
      <c r="B163" s="102" t="str">
        <f>IF($A163="","",VLOOKUP($A163,'Annex 2 EHV charges'!$D:$O,2,0))</f>
        <v/>
      </c>
      <c r="C163" s="103" t="str">
        <f>IF($A163="","",VLOOKUP($A163,'Annex 2 EHV charges'!$D:$O,3,0))</f>
        <v/>
      </c>
      <c r="D163" s="102" t="str">
        <f>IF($A163="","",VLOOKUP($A163,'Annex 2 EHV charges'!$D:$O,4,0))</f>
        <v/>
      </c>
      <c r="E163" s="104" t="str">
        <f>IFERROR(IF(VLOOKUP($A163,'Annex 2 EHV charges'!$D:$P,10,FALSE)=0,"",VLOOKUP($A163,'Annex 2 EHV charges'!$D:$P,10,FALSE)),"")</f>
        <v/>
      </c>
      <c r="F163" s="105" t="str">
        <f>IFERROR(IF(VLOOKUP($A163,'Annex 2 EHV charges'!$D:$P,11,FALSE)=0,"",VLOOKUP($A163,'Annex 2 EHV charges'!$D:$P,11,FALSE)),"")</f>
        <v/>
      </c>
      <c r="G163" s="106" t="str">
        <f>IFERROR(IF(VLOOKUP($A163,'Annex 2 EHV charges'!$D:$P,12,FALSE)=0,"",VLOOKUP($A163,'Annex 2 EHV charges'!$D:$P,12,FALSE)),"")</f>
        <v/>
      </c>
      <c r="H163" s="106" t="str">
        <f>IFERROR(IF(VLOOKUP($A163,'Annex 2 EHV charges'!$D:$P,13,FALSE)=0,"",VLOOKUP($A163,'Annex 2 EHV charges'!$D:$P,13,FALSE)),"")</f>
        <v/>
      </c>
      <c r="I163" s="260" t="str">
        <f>IF(VLOOKUP(A163,'Annex 2 EHV charges'!$D$11:$Q$148,14,FALSE)&lt;=6,"",VLOOKUP(A163,'Annex 2 EHV charges'!$D$11:$Q$148,14,FALSE))</f>
        <v/>
      </c>
    </row>
    <row r="164" spans="1:9" x14ac:dyDescent="0.2">
      <c r="A164" s="103" t="str">
        <f t="array" ref="A164">IFERROR(INDEX('Annex 2 EHV charges'!$D$11:$D$260, MATCH(0, IF(ISBLANK('Annex 2 EHV charges'!$D$11:$D$260),1, COUNTIF(A$4:$A163, 'Annex 2 EHV charges'!$D$11:$D$260)), 0)),"")</f>
        <v/>
      </c>
      <c r="B164" s="102" t="str">
        <f>IF($A164="","",VLOOKUP($A164,'Annex 2 EHV charges'!$D:$O,2,0))</f>
        <v/>
      </c>
      <c r="C164" s="103" t="str">
        <f>IF($A164="","",VLOOKUP($A164,'Annex 2 EHV charges'!$D:$O,3,0))</f>
        <v/>
      </c>
      <c r="D164" s="102" t="str">
        <f>IF($A164="","",VLOOKUP($A164,'Annex 2 EHV charges'!$D:$O,4,0))</f>
        <v/>
      </c>
      <c r="E164" s="104" t="str">
        <f>IFERROR(IF(VLOOKUP($A164,'Annex 2 EHV charges'!$D:$P,10,FALSE)=0,"",VLOOKUP($A164,'Annex 2 EHV charges'!$D:$P,10,FALSE)),"")</f>
        <v/>
      </c>
      <c r="F164" s="105" t="str">
        <f>IFERROR(IF(VLOOKUP($A164,'Annex 2 EHV charges'!$D:$P,11,FALSE)=0,"",VLOOKUP($A164,'Annex 2 EHV charges'!$D:$P,11,FALSE)),"")</f>
        <v/>
      </c>
      <c r="G164" s="106" t="str">
        <f>IFERROR(IF(VLOOKUP($A164,'Annex 2 EHV charges'!$D:$P,12,FALSE)=0,"",VLOOKUP($A164,'Annex 2 EHV charges'!$D:$P,12,FALSE)),"")</f>
        <v/>
      </c>
      <c r="H164" s="106" t="str">
        <f>IFERROR(IF(VLOOKUP($A164,'Annex 2 EHV charges'!$D:$P,13,FALSE)=0,"",VLOOKUP($A164,'Annex 2 EHV charges'!$D:$P,13,FALSE)),"")</f>
        <v/>
      </c>
      <c r="I164" s="260" t="str">
        <f>IF(VLOOKUP(A164,'Annex 2 EHV charges'!$D$11:$Q$148,14,FALSE)&lt;=6,"",VLOOKUP(A164,'Annex 2 EHV charges'!$D$11:$Q$148,14,FALSE))</f>
        <v/>
      </c>
    </row>
    <row r="165" spans="1:9" x14ac:dyDescent="0.2">
      <c r="A165" s="103" t="str">
        <f t="array" ref="A165">IFERROR(INDEX('Annex 2 EHV charges'!$D$11:$D$260, MATCH(0, IF(ISBLANK('Annex 2 EHV charges'!$D$11:$D$260),1, COUNTIF(A$4:$A164, 'Annex 2 EHV charges'!$D$11:$D$260)), 0)),"")</f>
        <v/>
      </c>
      <c r="B165" s="102" t="str">
        <f>IF($A165="","",VLOOKUP($A165,'Annex 2 EHV charges'!$D:$O,2,0))</f>
        <v/>
      </c>
      <c r="C165" s="103" t="str">
        <f>IF($A165="","",VLOOKUP($A165,'Annex 2 EHV charges'!$D:$O,3,0))</f>
        <v/>
      </c>
      <c r="D165" s="102" t="str">
        <f>IF($A165="","",VLOOKUP($A165,'Annex 2 EHV charges'!$D:$O,4,0))</f>
        <v/>
      </c>
      <c r="E165" s="104" t="str">
        <f>IFERROR(IF(VLOOKUP($A165,'Annex 2 EHV charges'!$D:$P,10,FALSE)=0,"",VLOOKUP($A165,'Annex 2 EHV charges'!$D:$P,10,FALSE)),"")</f>
        <v/>
      </c>
      <c r="F165" s="105" t="str">
        <f>IFERROR(IF(VLOOKUP($A165,'Annex 2 EHV charges'!$D:$P,11,FALSE)=0,"",VLOOKUP($A165,'Annex 2 EHV charges'!$D:$P,11,FALSE)),"")</f>
        <v/>
      </c>
      <c r="G165" s="106" t="str">
        <f>IFERROR(IF(VLOOKUP($A165,'Annex 2 EHV charges'!$D:$P,12,FALSE)=0,"",VLOOKUP($A165,'Annex 2 EHV charges'!$D:$P,12,FALSE)),"")</f>
        <v/>
      </c>
      <c r="H165" s="106" t="str">
        <f>IFERROR(IF(VLOOKUP($A165,'Annex 2 EHV charges'!$D:$P,13,FALSE)=0,"",VLOOKUP($A165,'Annex 2 EHV charges'!$D:$P,13,FALSE)),"")</f>
        <v/>
      </c>
      <c r="I165" s="260" t="str">
        <f>IF(VLOOKUP(A165,'Annex 2 EHV charges'!$D$11:$Q$148,14,FALSE)&lt;=6,"",VLOOKUP(A165,'Annex 2 EHV charges'!$D$11:$Q$148,14,FALSE))</f>
        <v/>
      </c>
    </row>
    <row r="166" spans="1:9" x14ac:dyDescent="0.2">
      <c r="A166" s="103" t="str">
        <f t="array" ref="A166">IFERROR(INDEX('Annex 2 EHV charges'!$D$11:$D$260, MATCH(0, IF(ISBLANK('Annex 2 EHV charges'!$D$11:$D$260),1, COUNTIF(A$4:$A165, 'Annex 2 EHV charges'!$D$11:$D$260)), 0)),"")</f>
        <v/>
      </c>
      <c r="B166" s="102" t="str">
        <f>IF($A166="","",VLOOKUP($A166,'Annex 2 EHV charges'!$D:$O,2,0))</f>
        <v/>
      </c>
      <c r="C166" s="103" t="str">
        <f>IF($A166="","",VLOOKUP($A166,'Annex 2 EHV charges'!$D:$O,3,0))</f>
        <v/>
      </c>
      <c r="D166" s="102" t="str">
        <f>IF($A166="","",VLOOKUP($A166,'Annex 2 EHV charges'!$D:$O,4,0))</f>
        <v/>
      </c>
      <c r="E166" s="104" t="str">
        <f>IFERROR(IF(VLOOKUP($A166,'Annex 2 EHV charges'!$D:$P,10,FALSE)=0,"",VLOOKUP($A166,'Annex 2 EHV charges'!$D:$P,10,FALSE)),"")</f>
        <v/>
      </c>
      <c r="F166" s="105" t="str">
        <f>IFERROR(IF(VLOOKUP($A166,'Annex 2 EHV charges'!$D:$P,11,FALSE)=0,"",VLOOKUP($A166,'Annex 2 EHV charges'!$D:$P,11,FALSE)),"")</f>
        <v/>
      </c>
      <c r="G166" s="106" t="str">
        <f>IFERROR(IF(VLOOKUP($A166,'Annex 2 EHV charges'!$D:$P,12,FALSE)=0,"",VLOOKUP($A166,'Annex 2 EHV charges'!$D:$P,12,FALSE)),"")</f>
        <v/>
      </c>
      <c r="H166" s="106" t="str">
        <f>IFERROR(IF(VLOOKUP($A166,'Annex 2 EHV charges'!$D:$P,13,FALSE)=0,"",VLOOKUP($A166,'Annex 2 EHV charges'!$D:$P,13,FALSE)),"")</f>
        <v/>
      </c>
      <c r="I166" s="260" t="str">
        <f>IF(VLOOKUP(A166,'Annex 2 EHV charges'!$D$11:$Q$148,14,FALSE)&lt;=6,"",VLOOKUP(A166,'Annex 2 EHV charges'!$D$11:$Q$148,14,FALSE))</f>
        <v/>
      </c>
    </row>
    <row r="167" spans="1:9" x14ac:dyDescent="0.2">
      <c r="A167" s="103" t="str">
        <f t="array" ref="A167">IFERROR(INDEX('Annex 2 EHV charges'!$D$11:$D$260, MATCH(0, IF(ISBLANK('Annex 2 EHV charges'!$D$11:$D$260),1, COUNTIF(A$4:$A166, 'Annex 2 EHV charges'!$D$11:$D$260)), 0)),"")</f>
        <v/>
      </c>
      <c r="B167" s="102" t="str">
        <f>IF($A167="","",VLOOKUP($A167,'Annex 2 EHV charges'!$D:$O,2,0))</f>
        <v/>
      </c>
      <c r="C167" s="103" t="str">
        <f>IF($A167="","",VLOOKUP($A167,'Annex 2 EHV charges'!$D:$O,3,0))</f>
        <v/>
      </c>
      <c r="D167" s="102" t="str">
        <f>IF($A167="","",VLOOKUP($A167,'Annex 2 EHV charges'!$D:$O,4,0))</f>
        <v/>
      </c>
      <c r="E167" s="104" t="str">
        <f>IFERROR(IF(VLOOKUP($A167,'Annex 2 EHV charges'!$D:$P,10,FALSE)=0,"",VLOOKUP($A167,'Annex 2 EHV charges'!$D:$P,10,FALSE)),"")</f>
        <v/>
      </c>
      <c r="F167" s="105" t="str">
        <f>IFERROR(IF(VLOOKUP($A167,'Annex 2 EHV charges'!$D:$P,11,FALSE)=0,"",VLOOKUP($A167,'Annex 2 EHV charges'!$D:$P,11,FALSE)),"")</f>
        <v/>
      </c>
      <c r="G167" s="106" t="str">
        <f>IFERROR(IF(VLOOKUP($A167,'Annex 2 EHV charges'!$D:$P,12,FALSE)=0,"",VLOOKUP($A167,'Annex 2 EHV charges'!$D:$P,12,FALSE)),"")</f>
        <v/>
      </c>
      <c r="H167" s="106" t="str">
        <f>IFERROR(IF(VLOOKUP($A167,'Annex 2 EHV charges'!$D:$P,13,FALSE)=0,"",VLOOKUP($A167,'Annex 2 EHV charges'!$D:$P,13,FALSE)),"")</f>
        <v/>
      </c>
      <c r="I167" s="260" t="str">
        <f>IF(VLOOKUP(A167,'Annex 2 EHV charges'!$D$11:$Q$148,14,FALSE)&lt;=6,"",VLOOKUP(A167,'Annex 2 EHV charges'!$D$11:$Q$148,14,FALSE))</f>
        <v/>
      </c>
    </row>
    <row r="168" spans="1:9" x14ac:dyDescent="0.2">
      <c r="A168" s="103" t="str">
        <f t="array" ref="A168">IFERROR(INDEX('Annex 2 EHV charges'!$D$11:$D$260, MATCH(0, IF(ISBLANK('Annex 2 EHV charges'!$D$11:$D$260),1, COUNTIF(A$4:$A167, 'Annex 2 EHV charges'!$D$11:$D$260)), 0)),"")</f>
        <v/>
      </c>
      <c r="B168" s="102" t="str">
        <f>IF($A168="","",VLOOKUP($A168,'Annex 2 EHV charges'!$D:$O,2,0))</f>
        <v/>
      </c>
      <c r="C168" s="103" t="str">
        <f>IF($A168="","",VLOOKUP($A168,'Annex 2 EHV charges'!$D:$O,3,0))</f>
        <v/>
      </c>
      <c r="D168" s="102" t="str">
        <f>IF($A168="","",VLOOKUP($A168,'Annex 2 EHV charges'!$D:$O,4,0))</f>
        <v/>
      </c>
      <c r="E168" s="104" t="str">
        <f>IFERROR(IF(VLOOKUP($A168,'Annex 2 EHV charges'!$D:$P,10,FALSE)=0,"",VLOOKUP($A168,'Annex 2 EHV charges'!$D:$P,10,FALSE)),"")</f>
        <v/>
      </c>
      <c r="F168" s="105" t="str">
        <f>IFERROR(IF(VLOOKUP($A168,'Annex 2 EHV charges'!$D:$P,11,FALSE)=0,"",VLOOKUP($A168,'Annex 2 EHV charges'!$D:$P,11,FALSE)),"")</f>
        <v/>
      </c>
      <c r="G168" s="106" t="str">
        <f>IFERROR(IF(VLOOKUP($A168,'Annex 2 EHV charges'!$D:$P,12,FALSE)=0,"",VLOOKUP($A168,'Annex 2 EHV charges'!$D:$P,12,FALSE)),"")</f>
        <v/>
      </c>
      <c r="H168" s="106" t="str">
        <f>IFERROR(IF(VLOOKUP($A168,'Annex 2 EHV charges'!$D:$P,13,FALSE)=0,"",VLOOKUP($A168,'Annex 2 EHV charges'!$D:$P,13,FALSE)),"")</f>
        <v/>
      </c>
      <c r="I168" s="260" t="str">
        <f>IF(VLOOKUP(A168,'Annex 2 EHV charges'!$D$11:$Q$148,14,FALSE)&lt;=6,"",VLOOKUP(A168,'Annex 2 EHV charges'!$D$11:$Q$148,14,FALSE))</f>
        <v/>
      </c>
    </row>
    <row r="169" spans="1:9" x14ac:dyDescent="0.2">
      <c r="A169" s="103" t="str">
        <f t="array" ref="A169">IFERROR(INDEX('Annex 2 EHV charges'!$D$11:$D$260, MATCH(0, IF(ISBLANK('Annex 2 EHV charges'!$D$11:$D$260),1, COUNTIF(A$4:$A168, 'Annex 2 EHV charges'!$D$11:$D$260)), 0)),"")</f>
        <v/>
      </c>
      <c r="B169" s="102" t="str">
        <f>IF($A169="","",VLOOKUP($A169,'Annex 2 EHV charges'!$D:$O,2,0))</f>
        <v/>
      </c>
      <c r="C169" s="103" t="str">
        <f>IF($A169="","",VLOOKUP($A169,'Annex 2 EHV charges'!$D:$O,3,0))</f>
        <v/>
      </c>
      <c r="D169" s="102" t="str">
        <f>IF($A169="","",VLOOKUP($A169,'Annex 2 EHV charges'!$D:$O,4,0))</f>
        <v/>
      </c>
      <c r="E169" s="104" t="str">
        <f>IFERROR(IF(VLOOKUP($A169,'Annex 2 EHV charges'!$D:$P,10,FALSE)=0,"",VLOOKUP($A169,'Annex 2 EHV charges'!$D:$P,10,FALSE)),"")</f>
        <v/>
      </c>
      <c r="F169" s="105" t="str">
        <f>IFERROR(IF(VLOOKUP($A169,'Annex 2 EHV charges'!$D:$P,11,FALSE)=0,"",VLOOKUP($A169,'Annex 2 EHV charges'!$D:$P,11,FALSE)),"")</f>
        <v/>
      </c>
      <c r="G169" s="106" t="str">
        <f>IFERROR(IF(VLOOKUP($A169,'Annex 2 EHV charges'!$D:$P,12,FALSE)=0,"",VLOOKUP($A169,'Annex 2 EHV charges'!$D:$P,12,FALSE)),"")</f>
        <v/>
      </c>
      <c r="H169" s="106" t="str">
        <f>IFERROR(IF(VLOOKUP($A169,'Annex 2 EHV charges'!$D:$P,13,FALSE)=0,"",VLOOKUP($A169,'Annex 2 EHV charges'!$D:$P,13,FALSE)),"")</f>
        <v/>
      </c>
      <c r="I169" s="260" t="str">
        <f>IF(VLOOKUP(A169,'Annex 2 EHV charges'!$D$11:$Q$148,14,FALSE)&lt;=6,"",VLOOKUP(A169,'Annex 2 EHV charges'!$D$11:$Q$148,14,FALSE))</f>
        <v/>
      </c>
    </row>
    <row r="170" spans="1:9" x14ac:dyDescent="0.2">
      <c r="A170" s="103" t="str">
        <f t="array" ref="A170">IFERROR(INDEX('Annex 2 EHV charges'!$D$11:$D$260, MATCH(0, IF(ISBLANK('Annex 2 EHV charges'!$D$11:$D$260),1, COUNTIF(A$4:$A169, 'Annex 2 EHV charges'!$D$11:$D$260)), 0)),"")</f>
        <v/>
      </c>
      <c r="B170" s="102" t="str">
        <f>IF($A170="","",VLOOKUP($A170,'Annex 2 EHV charges'!$D:$O,2,0))</f>
        <v/>
      </c>
      <c r="C170" s="103" t="str">
        <f>IF($A170="","",VLOOKUP($A170,'Annex 2 EHV charges'!$D:$O,3,0))</f>
        <v/>
      </c>
      <c r="D170" s="102" t="str">
        <f>IF($A170="","",VLOOKUP($A170,'Annex 2 EHV charges'!$D:$O,4,0))</f>
        <v/>
      </c>
      <c r="E170" s="104" t="str">
        <f>IFERROR(IF(VLOOKUP($A170,'Annex 2 EHV charges'!$D:$P,10,FALSE)=0,"",VLOOKUP($A170,'Annex 2 EHV charges'!$D:$P,10,FALSE)),"")</f>
        <v/>
      </c>
      <c r="F170" s="105" t="str">
        <f>IFERROR(IF(VLOOKUP($A170,'Annex 2 EHV charges'!$D:$P,11,FALSE)=0,"",VLOOKUP($A170,'Annex 2 EHV charges'!$D:$P,11,FALSE)),"")</f>
        <v/>
      </c>
      <c r="G170" s="106" t="str">
        <f>IFERROR(IF(VLOOKUP($A170,'Annex 2 EHV charges'!$D:$P,12,FALSE)=0,"",VLOOKUP($A170,'Annex 2 EHV charges'!$D:$P,12,FALSE)),"")</f>
        <v/>
      </c>
      <c r="H170" s="106" t="str">
        <f>IFERROR(IF(VLOOKUP($A170,'Annex 2 EHV charges'!$D:$P,13,FALSE)=0,"",VLOOKUP($A170,'Annex 2 EHV charges'!$D:$P,13,FALSE)),"")</f>
        <v/>
      </c>
      <c r="I170" s="260" t="str">
        <f>IF(VLOOKUP(A170,'Annex 2 EHV charges'!$D$11:$Q$148,14,FALSE)&lt;=6,"",VLOOKUP(A170,'Annex 2 EHV charges'!$D$11:$Q$148,14,FALSE))</f>
        <v/>
      </c>
    </row>
    <row r="171" spans="1:9" x14ac:dyDescent="0.2">
      <c r="A171" s="103" t="str">
        <f t="array" ref="A171">IFERROR(INDEX('Annex 2 EHV charges'!$D$11:$D$260, MATCH(0, IF(ISBLANK('Annex 2 EHV charges'!$D$11:$D$260),1, COUNTIF(A$4:$A170, 'Annex 2 EHV charges'!$D$11:$D$260)), 0)),"")</f>
        <v/>
      </c>
      <c r="B171" s="102" t="str">
        <f>IF($A171="","",VLOOKUP($A171,'Annex 2 EHV charges'!$D:$O,2,0))</f>
        <v/>
      </c>
      <c r="C171" s="103" t="str">
        <f>IF($A171="","",VLOOKUP($A171,'Annex 2 EHV charges'!$D:$O,3,0))</f>
        <v/>
      </c>
      <c r="D171" s="102" t="str">
        <f>IF($A171="","",VLOOKUP($A171,'Annex 2 EHV charges'!$D:$O,4,0))</f>
        <v/>
      </c>
      <c r="E171" s="104" t="str">
        <f>IFERROR(IF(VLOOKUP($A171,'Annex 2 EHV charges'!$D:$P,10,FALSE)=0,"",VLOOKUP($A171,'Annex 2 EHV charges'!$D:$P,10,FALSE)),"")</f>
        <v/>
      </c>
      <c r="F171" s="105" t="str">
        <f>IFERROR(IF(VLOOKUP($A171,'Annex 2 EHV charges'!$D:$P,11,FALSE)=0,"",VLOOKUP($A171,'Annex 2 EHV charges'!$D:$P,11,FALSE)),"")</f>
        <v/>
      </c>
      <c r="G171" s="106" t="str">
        <f>IFERROR(IF(VLOOKUP($A171,'Annex 2 EHV charges'!$D:$P,12,FALSE)=0,"",VLOOKUP($A171,'Annex 2 EHV charges'!$D:$P,12,FALSE)),"")</f>
        <v/>
      </c>
      <c r="H171" s="106" t="str">
        <f>IFERROR(IF(VLOOKUP($A171,'Annex 2 EHV charges'!$D:$P,13,FALSE)=0,"",VLOOKUP($A171,'Annex 2 EHV charges'!$D:$P,13,FALSE)),"")</f>
        <v/>
      </c>
      <c r="I171" s="260" t="str">
        <f>IF(VLOOKUP(A171,'Annex 2 EHV charges'!$D$11:$Q$148,14,FALSE)&lt;=6,"",VLOOKUP(A171,'Annex 2 EHV charges'!$D$11:$Q$148,14,FALSE))</f>
        <v/>
      </c>
    </row>
    <row r="172" spans="1:9" x14ac:dyDescent="0.2">
      <c r="A172" s="103" t="str">
        <f t="array" ref="A172">IFERROR(INDEX('Annex 2 EHV charges'!$D$11:$D$260, MATCH(0, IF(ISBLANK('Annex 2 EHV charges'!$D$11:$D$260),1, COUNTIF(A$4:$A171, 'Annex 2 EHV charges'!$D$11:$D$260)), 0)),"")</f>
        <v/>
      </c>
      <c r="B172" s="102" t="str">
        <f>IF($A172="","",VLOOKUP($A172,'Annex 2 EHV charges'!$D:$O,2,0))</f>
        <v/>
      </c>
      <c r="C172" s="103" t="str">
        <f>IF($A172="","",VLOOKUP($A172,'Annex 2 EHV charges'!$D:$O,3,0))</f>
        <v/>
      </c>
      <c r="D172" s="102" t="str">
        <f>IF($A172="","",VLOOKUP($A172,'Annex 2 EHV charges'!$D:$O,4,0))</f>
        <v/>
      </c>
      <c r="E172" s="104" t="str">
        <f>IFERROR(IF(VLOOKUP($A172,'Annex 2 EHV charges'!$D:$P,10,FALSE)=0,"",VLOOKUP($A172,'Annex 2 EHV charges'!$D:$P,10,FALSE)),"")</f>
        <v/>
      </c>
      <c r="F172" s="105" t="str">
        <f>IFERROR(IF(VLOOKUP($A172,'Annex 2 EHV charges'!$D:$P,11,FALSE)=0,"",VLOOKUP($A172,'Annex 2 EHV charges'!$D:$P,11,FALSE)),"")</f>
        <v/>
      </c>
      <c r="G172" s="106" t="str">
        <f>IFERROR(IF(VLOOKUP($A172,'Annex 2 EHV charges'!$D:$P,12,FALSE)=0,"",VLOOKUP($A172,'Annex 2 EHV charges'!$D:$P,12,FALSE)),"")</f>
        <v/>
      </c>
      <c r="H172" s="106" t="str">
        <f>IFERROR(IF(VLOOKUP($A172,'Annex 2 EHV charges'!$D:$P,13,FALSE)=0,"",VLOOKUP($A172,'Annex 2 EHV charges'!$D:$P,13,FALSE)),"")</f>
        <v/>
      </c>
      <c r="I172" s="260" t="str">
        <f>IF(VLOOKUP(A172,'Annex 2 EHV charges'!$D$11:$Q$148,14,FALSE)&lt;=6,"",VLOOKUP(A172,'Annex 2 EHV charges'!$D$11:$Q$148,14,FALSE))</f>
        <v/>
      </c>
    </row>
    <row r="173" spans="1:9" x14ac:dyDescent="0.2">
      <c r="A173" s="103" t="str">
        <f t="array" ref="A173">IFERROR(INDEX('Annex 2 EHV charges'!$D$11:$D$260, MATCH(0, IF(ISBLANK('Annex 2 EHV charges'!$D$11:$D$260),1, COUNTIF(A$4:$A172, 'Annex 2 EHV charges'!$D$11:$D$260)), 0)),"")</f>
        <v/>
      </c>
      <c r="B173" s="102" t="str">
        <f>IF($A173="","",VLOOKUP($A173,'Annex 2 EHV charges'!$D:$O,2,0))</f>
        <v/>
      </c>
      <c r="C173" s="103" t="str">
        <f>IF($A173="","",VLOOKUP($A173,'Annex 2 EHV charges'!$D:$O,3,0))</f>
        <v/>
      </c>
      <c r="D173" s="102" t="str">
        <f>IF($A173="","",VLOOKUP($A173,'Annex 2 EHV charges'!$D:$O,4,0))</f>
        <v/>
      </c>
      <c r="E173" s="104" t="str">
        <f>IFERROR(IF(VLOOKUP($A173,'Annex 2 EHV charges'!$D:$P,10,FALSE)=0,"",VLOOKUP($A173,'Annex 2 EHV charges'!$D:$P,10,FALSE)),"")</f>
        <v/>
      </c>
      <c r="F173" s="105" t="str">
        <f>IFERROR(IF(VLOOKUP($A173,'Annex 2 EHV charges'!$D:$P,11,FALSE)=0,"",VLOOKUP($A173,'Annex 2 EHV charges'!$D:$P,11,FALSE)),"")</f>
        <v/>
      </c>
      <c r="G173" s="106" t="str">
        <f>IFERROR(IF(VLOOKUP($A173,'Annex 2 EHV charges'!$D:$P,12,FALSE)=0,"",VLOOKUP($A173,'Annex 2 EHV charges'!$D:$P,12,FALSE)),"")</f>
        <v/>
      </c>
      <c r="H173" s="106" t="str">
        <f>IFERROR(IF(VLOOKUP($A173,'Annex 2 EHV charges'!$D:$P,13,FALSE)=0,"",VLOOKUP($A173,'Annex 2 EHV charges'!$D:$P,13,FALSE)),"")</f>
        <v/>
      </c>
      <c r="I173" s="260" t="str">
        <f>IF(VLOOKUP(A173,'Annex 2 EHV charges'!$D$11:$Q$148,14,FALSE)&lt;=6,"",VLOOKUP(A173,'Annex 2 EHV charges'!$D$11:$Q$148,14,FALSE))</f>
        <v/>
      </c>
    </row>
    <row r="174" spans="1:9" x14ac:dyDescent="0.2">
      <c r="A174" s="103" t="str">
        <f t="array" ref="A174">IFERROR(INDEX('Annex 2 EHV charges'!$D$11:$D$260, MATCH(0, IF(ISBLANK('Annex 2 EHV charges'!$D$11:$D$260),1, COUNTIF(A$4:$A173, 'Annex 2 EHV charges'!$D$11:$D$260)), 0)),"")</f>
        <v/>
      </c>
      <c r="B174" s="102" t="str">
        <f>IF($A174="","",VLOOKUP($A174,'Annex 2 EHV charges'!$D:$O,2,0))</f>
        <v/>
      </c>
      <c r="C174" s="103" t="str">
        <f>IF($A174="","",VLOOKUP($A174,'Annex 2 EHV charges'!$D:$O,3,0))</f>
        <v/>
      </c>
      <c r="D174" s="102" t="str">
        <f>IF($A174="","",VLOOKUP($A174,'Annex 2 EHV charges'!$D:$O,4,0))</f>
        <v/>
      </c>
      <c r="E174" s="104" t="str">
        <f>IFERROR(IF(VLOOKUP($A174,'Annex 2 EHV charges'!$D:$P,10,FALSE)=0,"",VLOOKUP($A174,'Annex 2 EHV charges'!$D:$P,10,FALSE)),"")</f>
        <v/>
      </c>
      <c r="F174" s="105" t="str">
        <f>IFERROR(IF(VLOOKUP($A174,'Annex 2 EHV charges'!$D:$P,11,FALSE)=0,"",VLOOKUP($A174,'Annex 2 EHV charges'!$D:$P,11,FALSE)),"")</f>
        <v/>
      </c>
      <c r="G174" s="106" t="str">
        <f>IFERROR(IF(VLOOKUP($A174,'Annex 2 EHV charges'!$D:$P,12,FALSE)=0,"",VLOOKUP($A174,'Annex 2 EHV charges'!$D:$P,12,FALSE)),"")</f>
        <v/>
      </c>
      <c r="H174" s="106" t="str">
        <f>IFERROR(IF(VLOOKUP($A174,'Annex 2 EHV charges'!$D:$P,13,FALSE)=0,"",VLOOKUP($A174,'Annex 2 EHV charges'!$D:$P,13,FALSE)),"")</f>
        <v/>
      </c>
      <c r="I174" s="260" t="str">
        <f>IF(VLOOKUP(A174,'Annex 2 EHV charges'!$D$11:$Q$148,14,FALSE)&lt;=6,"",VLOOKUP(A174,'Annex 2 EHV charges'!$D$11:$Q$148,14,FALSE))</f>
        <v/>
      </c>
    </row>
    <row r="175" spans="1:9" x14ac:dyDescent="0.2">
      <c r="A175" s="103" t="str">
        <f t="array" ref="A175">IFERROR(INDEX('Annex 2 EHV charges'!$D$11:$D$260, MATCH(0, IF(ISBLANK('Annex 2 EHV charges'!$D$11:$D$260),1, COUNTIF(A$4:$A174, 'Annex 2 EHV charges'!$D$11:$D$260)), 0)),"")</f>
        <v/>
      </c>
      <c r="B175" s="102" t="str">
        <f>IF($A175="","",VLOOKUP($A175,'Annex 2 EHV charges'!$D:$O,2,0))</f>
        <v/>
      </c>
      <c r="C175" s="103" t="str">
        <f>IF($A175="","",VLOOKUP($A175,'Annex 2 EHV charges'!$D:$O,3,0))</f>
        <v/>
      </c>
      <c r="D175" s="102" t="str">
        <f>IF($A175="","",VLOOKUP($A175,'Annex 2 EHV charges'!$D:$O,4,0))</f>
        <v/>
      </c>
      <c r="E175" s="104" t="str">
        <f>IFERROR(IF(VLOOKUP($A175,'Annex 2 EHV charges'!$D:$P,10,FALSE)=0,"",VLOOKUP($A175,'Annex 2 EHV charges'!$D:$P,10,FALSE)),"")</f>
        <v/>
      </c>
      <c r="F175" s="105" t="str">
        <f>IFERROR(IF(VLOOKUP($A175,'Annex 2 EHV charges'!$D:$P,11,FALSE)=0,"",VLOOKUP($A175,'Annex 2 EHV charges'!$D:$P,11,FALSE)),"")</f>
        <v/>
      </c>
      <c r="G175" s="106" t="str">
        <f>IFERROR(IF(VLOOKUP($A175,'Annex 2 EHV charges'!$D:$P,12,FALSE)=0,"",VLOOKUP($A175,'Annex 2 EHV charges'!$D:$P,12,FALSE)),"")</f>
        <v/>
      </c>
      <c r="H175" s="106" t="str">
        <f>IFERROR(IF(VLOOKUP($A175,'Annex 2 EHV charges'!$D:$P,13,FALSE)=0,"",VLOOKUP($A175,'Annex 2 EHV charges'!$D:$P,13,FALSE)),"")</f>
        <v/>
      </c>
      <c r="I175" s="260" t="str">
        <f>IF(VLOOKUP(A175,'Annex 2 EHV charges'!$D$11:$Q$148,14,FALSE)&lt;=6,"",VLOOKUP(A175,'Annex 2 EHV charges'!$D$11:$Q$148,14,FALSE))</f>
        <v/>
      </c>
    </row>
    <row r="176" spans="1:9" x14ac:dyDescent="0.2">
      <c r="A176" s="103" t="str">
        <f t="array" ref="A176">IFERROR(INDEX('Annex 2 EHV charges'!$D$11:$D$260, MATCH(0, IF(ISBLANK('Annex 2 EHV charges'!$D$11:$D$260),1, COUNTIF(A$4:$A175, 'Annex 2 EHV charges'!$D$11:$D$260)), 0)),"")</f>
        <v/>
      </c>
      <c r="B176" s="102" t="str">
        <f>IF($A176="","",VLOOKUP($A176,'Annex 2 EHV charges'!$D:$O,2,0))</f>
        <v/>
      </c>
      <c r="C176" s="103" t="str">
        <f>IF($A176="","",VLOOKUP($A176,'Annex 2 EHV charges'!$D:$O,3,0))</f>
        <v/>
      </c>
      <c r="D176" s="102" t="str">
        <f>IF($A176="","",VLOOKUP($A176,'Annex 2 EHV charges'!$D:$O,4,0))</f>
        <v/>
      </c>
      <c r="E176" s="104" t="str">
        <f>IFERROR(IF(VLOOKUP($A176,'Annex 2 EHV charges'!$D:$P,10,FALSE)=0,"",VLOOKUP($A176,'Annex 2 EHV charges'!$D:$P,10,FALSE)),"")</f>
        <v/>
      </c>
      <c r="F176" s="105" t="str">
        <f>IFERROR(IF(VLOOKUP($A176,'Annex 2 EHV charges'!$D:$P,11,FALSE)=0,"",VLOOKUP($A176,'Annex 2 EHV charges'!$D:$P,11,FALSE)),"")</f>
        <v/>
      </c>
      <c r="G176" s="106" t="str">
        <f>IFERROR(IF(VLOOKUP($A176,'Annex 2 EHV charges'!$D:$P,12,FALSE)=0,"",VLOOKUP($A176,'Annex 2 EHV charges'!$D:$P,12,FALSE)),"")</f>
        <v/>
      </c>
      <c r="H176" s="106" t="str">
        <f>IFERROR(IF(VLOOKUP($A176,'Annex 2 EHV charges'!$D:$P,13,FALSE)=0,"",VLOOKUP($A176,'Annex 2 EHV charges'!$D:$P,13,FALSE)),"")</f>
        <v/>
      </c>
      <c r="I176" s="260" t="str">
        <f>IF(VLOOKUP(A176,'Annex 2 EHV charges'!$D$11:$Q$148,14,FALSE)&lt;=6,"",VLOOKUP(A176,'Annex 2 EHV charges'!$D$11:$Q$148,14,FALSE))</f>
        <v/>
      </c>
    </row>
    <row r="177" spans="1:9" x14ac:dyDescent="0.2">
      <c r="A177" s="103" t="str">
        <f t="array" ref="A177">IFERROR(INDEX('Annex 2 EHV charges'!$D$11:$D$260, MATCH(0, IF(ISBLANK('Annex 2 EHV charges'!$D$11:$D$260),1, COUNTIF(A$4:$A176, 'Annex 2 EHV charges'!$D$11:$D$260)), 0)),"")</f>
        <v/>
      </c>
      <c r="B177" s="102" t="str">
        <f>IF($A177="","",VLOOKUP($A177,'Annex 2 EHV charges'!$D:$O,2,0))</f>
        <v/>
      </c>
      <c r="C177" s="103" t="str">
        <f>IF($A177="","",VLOOKUP($A177,'Annex 2 EHV charges'!$D:$O,3,0))</f>
        <v/>
      </c>
      <c r="D177" s="102" t="str">
        <f>IF($A177="","",VLOOKUP($A177,'Annex 2 EHV charges'!$D:$O,4,0))</f>
        <v/>
      </c>
      <c r="E177" s="104" t="str">
        <f>IFERROR(IF(VLOOKUP($A177,'Annex 2 EHV charges'!$D:$P,10,FALSE)=0,"",VLOOKUP($A177,'Annex 2 EHV charges'!$D:$P,10,FALSE)),"")</f>
        <v/>
      </c>
      <c r="F177" s="105" t="str">
        <f>IFERROR(IF(VLOOKUP($A177,'Annex 2 EHV charges'!$D:$P,11,FALSE)=0,"",VLOOKUP($A177,'Annex 2 EHV charges'!$D:$P,11,FALSE)),"")</f>
        <v/>
      </c>
      <c r="G177" s="106" t="str">
        <f>IFERROR(IF(VLOOKUP($A177,'Annex 2 EHV charges'!$D:$P,12,FALSE)=0,"",VLOOKUP($A177,'Annex 2 EHV charges'!$D:$P,12,FALSE)),"")</f>
        <v/>
      </c>
      <c r="H177" s="106" t="str">
        <f>IFERROR(IF(VLOOKUP($A177,'Annex 2 EHV charges'!$D:$P,13,FALSE)=0,"",VLOOKUP($A177,'Annex 2 EHV charges'!$D:$P,13,FALSE)),"")</f>
        <v/>
      </c>
      <c r="I177" s="260" t="str">
        <f>IF(VLOOKUP(A177,'Annex 2 EHV charges'!$D$11:$Q$148,14,FALSE)&lt;=6,"",VLOOKUP(A177,'Annex 2 EHV charges'!$D$11:$Q$148,14,FALSE))</f>
        <v/>
      </c>
    </row>
    <row r="178" spans="1:9" x14ac:dyDescent="0.2">
      <c r="A178" s="103" t="str">
        <f t="array" ref="A178">IFERROR(INDEX('Annex 2 EHV charges'!$D$11:$D$260, MATCH(0, IF(ISBLANK('Annex 2 EHV charges'!$D$11:$D$260),1, COUNTIF(A$4:$A177, 'Annex 2 EHV charges'!$D$11:$D$260)), 0)),"")</f>
        <v/>
      </c>
      <c r="B178" s="102" t="str">
        <f>IF($A178="","",VLOOKUP($A178,'Annex 2 EHV charges'!$D:$O,2,0))</f>
        <v/>
      </c>
      <c r="C178" s="103" t="str">
        <f>IF($A178="","",VLOOKUP($A178,'Annex 2 EHV charges'!$D:$O,3,0))</f>
        <v/>
      </c>
      <c r="D178" s="102" t="str">
        <f>IF($A178="","",VLOOKUP($A178,'Annex 2 EHV charges'!$D:$O,4,0))</f>
        <v/>
      </c>
      <c r="E178" s="104" t="str">
        <f>IFERROR(IF(VLOOKUP($A178,'Annex 2 EHV charges'!$D:$P,10,FALSE)=0,"",VLOOKUP($A178,'Annex 2 EHV charges'!$D:$P,10,FALSE)),"")</f>
        <v/>
      </c>
      <c r="F178" s="105" t="str">
        <f>IFERROR(IF(VLOOKUP($A178,'Annex 2 EHV charges'!$D:$P,11,FALSE)=0,"",VLOOKUP($A178,'Annex 2 EHV charges'!$D:$P,11,FALSE)),"")</f>
        <v/>
      </c>
      <c r="G178" s="106" t="str">
        <f>IFERROR(IF(VLOOKUP($A178,'Annex 2 EHV charges'!$D:$P,12,FALSE)=0,"",VLOOKUP($A178,'Annex 2 EHV charges'!$D:$P,12,FALSE)),"")</f>
        <v/>
      </c>
      <c r="H178" s="106" t="str">
        <f>IFERROR(IF(VLOOKUP($A178,'Annex 2 EHV charges'!$D:$P,13,FALSE)=0,"",VLOOKUP($A178,'Annex 2 EHV charges'!$D:$P,13,FALSE)),"")</f>
        <v/>
      </c>
      <c r="I178" s="260" t="str">
        <f>IF(VLOOKUP(A178,'Annex 2 EHV charges'!$D$11:$Q$148,14,FALSE)&lt;=6,"",VLOOKUP(A178,'Annex 2 EHV charges'!$D$11:$Q$148,14,FALSE))</f>
        <v/>
      </c>
    </row>
    <row r="179" spans="1:9" x14ac:dyDescent="0.2">
      <c r="A179" s="103" t="str">
        <f t="array" ref="A179">IFERROR(INDEX('Annex 2 EHV charges'!$D$11:$D$260, MATCH(0, IF(ISBLANK('Annex 2 EHV charges'!$D$11:$D$260),1, COUNTIF(A$4:$A178, 'Annex 2 EHV charges'!$D$11:$D$260)), 0)),"")</f>
        <v/>
      </c>
      <c r="B179" s="102" t="str">
        <f>IF($A179="","",VLOOKUP($A179,'Annex 2 EHV charges'!$D:$O,2,0))</f>
        <v/>
      </c>
      <c r="C179" s="103" t="str">
        <f>IF($A179="","",VLOOKUP($A179,'Annex 2 EHV charges'!$D:$O,3,0))</f>
        <v/>
      </c>
      <c r="D179" s="102" t="str">
        <f>IF($A179="","",VLOOKUP($A179,'Annex 2 EHV charges'!$D:$O,4,0))</f>
        <v/>
      </c>
      <c r="E179" s="104" t="str">
        <f>IFERROR(IF(VLOOKUP($A179,'Annex 2 EHV charges'!$D:$P,10,FALSE)=0,"",VLOOKUP($A179,'Annex 2 EHV charges'!$D:$P,10,FALSE)),"")</f>
        <v/>
      </c>
      <c r="F179" s="105" t="str">
        <f>IFERROR(IF(VLOOKUP($A179,'Annex 2 EHV charges'!$D:$P,11,FALSE)=0,"",VLOOKUP($A179,'Annex 2 EHV charges'!$D:$P,11,FALSE)),"")</f>
        <v/>
      </c>
      <c r="G179" s="106" t="str">
        <f>IFERROR(IF(VLOOKUP($A179,'Annex 2 EHV charges'!$D:$P,12,FALSE)=0,"",VLOOKUP($A179,'Annex 2 EHV charges'!$D:$P,12,FALSE)),"")</f>
        <v/>
      </c>
      <c r="H179" s="106" t="str">
        <f>IFERROR(IF(VLOOKUP($A179,'Annex 2 EHV charges'!$D:$P,13,FALSE)=0,"",VLOOKUP($A179,'Annex 2 EHV charges'!$D:$P,13,FALSE)),"")</f>
        <v/>
      </c>
      <c r="I179" s="260" t="str">
        <f>IF(VLOOKUP(A179,'Annex 2 EHV charges'!$D$11:$Q$148,14,FALSE)&lt;=6,"",VLOOKUP(A179,'Annex 2 EHV charges'!$D$11:$Q$148,14,FALSE))</f>
        <v/>
      </c>
    </row>
    <row r="180" spans="1:9" x14ac:dyDescent="0.2">
      <c r="A180" s="103" t="str">
        <f t="array" ref="A180">IFERROR(INDEX('Annex 2 EHV charges'!$D$11:$D$260, MATCH(0, IF(ISBLANK('Annex 2 EHV charges'!$D$11:$D$260),1, COUNTIF(A$4:$A179, 'Annex 2 EHV charges'!$D$11:$D$260)), 0)),"")</f>
        <v/>
      </c>
      <c r="B180" s="102" t="str">
        <f>IF($A180="","",VLOOKUP($A180,'Annex 2 EHV charges'!$D:$O,2,0))</f>
        <v/>
      </c>
      <c r="C180" s="103" t="str">
        <f>IF($A180="","",VLOOKUP($A180,'Annex 2 EHV charges'!$D:$O,3,0))</f>
        <v/>
      </c>
      <c r="D180" s="102" t="str">
        <f>IF($A180="","",VLOOKUP($A180,'Annex 2 EHV charges'!$D:$O,4,0))</f>
        <v/>
      </c>
      <c r="E180" s="104" t="str">
        <f>IFERROR(IF(VLOOKUP($A180,'Annex 2 EHV charges'!$D:$P,10,FALSE)=0,"",VLOOKUP($A180,'Annex 2 EHV charges'!$D:$P,10,FALSE)),"")</f>
        <v/>
      </c>
      <c r="F180" s="105" t="str">
        <f>IFERROR(IF(VLOOKUP($A180,'Annex 2 EHV charges'!$D:$P,11,FALSE)=0,"",VLOOKUP($A180,'Annex 2 EHV charges'!$D:$P,11,FALSE)),"")</f>
        <v/>
      </c>
      <c r="G180" s="106" t="str">
        <f>IFERROR(IF(VLOOKUP($A180,'Annex 2 EHV charges'!$D:$P,12,FALSE)=0,"",VLOOKUP($A180,'Annex 2 EHV charges'!$D:$P,12,FALSE)),"")</f>
        <v/>
      </c>
      <c r="H180" s="106" t="str">
        <f>IFERROR(IF(VLOOKUP($A180,'Annex 2 EHV charges'!$D:$P,13,FALSE)=0,"",VLOOKUP($A180,'Annex 2 EHV charges'!$D:$P,13,FALSE)),"")</f>
        <v/>
      </c>
      <c r="I180" s="260" t="str">
        <f>IF(VLOOKUP(A180,'Annex 2 EHV charges'!$D$11:$Q$148,14,FALSE)&lt;=6,"",VLOOKUP(A180,'Annex 2 EHV charges'!$D$11:$Q$148,14,FALSE))</f>
        <v/>
      </c>
    </row>
    <row r="181" spans="1:9" x14ac:dyDescent="0.2">
      <c r="A181" s="103" t="str">
        <f t="array" ref="A181">IFERROR(INDEX('Annex 2 EHV charges'!$D$11:$D$260, MATCH(0, IF(ISBLANK('Annex 2 EHV charges'!$D$11:$D$260),1, COUNTIF(A$4:$A180, 'Annex 2 EHV charges'!$D$11:$D$260)), 0)),"")</f>
        <v/>
      </c>
      <c r="B181" s="102" t="str">
        <f>IF($A181="","",VLOOKUP($A181,'Annex 2 EHV charges'!$D:$O,2,0))</f>
        <v/>
      </c>
      <c r="C181" s="103" t="str">
        <f>IF($A181="","",VLOOKUP($A181,'Annex 2 EHV charges'!$D:$O,3,0))</f>
        <v/>
      </c>
      <c r="D181" s="102" t="str">
        <f>IF($A181="","",VLOOKUP($A181,'Annex 2 EHV charges'!$D:$O,4,0))</f>
        <v/>
      </c>
      <c r="E181" s="104" t="str">
        <f>IFERROR(IF(VLOOKUP($A181,'Annex 2 EHV charges'!$D:$P,10,FALSE)=0,"",VLOOKUP($A181,'Annex 2 EHV charges'!$D:$P,10,FALSE)),"")</f>
        <v/>
      </c>
      <c r="F181" s="105" t="str">
        <f>IFERROR(IF(VLOOKUP($A181,'Annex 2 EHV charges'!$D:$P,11,FALSE)=0,"",VLOOKUP($A181,'Annex 2 EHV charges'!$D:$P,11,FALSE)),"")</f>
        <v/>
      </c>
      <c r="G181" s="106" t="str">
        <f>IFERROR(IF(VLOOKUP($A181,'Annex 2 EHV charges'!$D:$P,12,FALSE)=0,"",VLOOKUP($A181,'Annex 2 EHV charges'!$D:$P,12,FALSE)),"")</f>
        <v/>
      </c>
      <c r="H181" s="106" t="str">
        <f>IFERROR(IF(VLOOKUP($A181,'Annex 2 EHV charges'!$D:$P,13,FALSE)=0,"",VLOOKUP($A181,'Annex 2 EHV charges'!$D:$P,13,FALSE)),"")</f>
        <v/>
      </c>
      <c r="I181" s="260" t="str">
        <f>IF(VLOOKUP(A181,'Annex 2 EHV charges'!$D$11:$Q$148,14,FALSE)&lt;=6,"",VLOOKUP(A181,'Annex 2 EHV charges'!$D$11:$Q$148,14,FALSE))</f>
        <v/>
      </c>
    </row>
    <row r="182" spans="1:9" x14ac:dyDescent="0.2">
      <c r="A182" s="103" t="str">
        <f t="array" ref="A182">IFERROR(INDEX('Annex 2 EHV charges'!$D$11:$D$260, MATCH(0, IF(ISBLANK('Annex 2 EHV charges'!$D$11:$D$260),1, COUNTIF(A$4:$A181, 'Annex 2 EHV charges'!$D$11:$D$260)), 0)),"")</f>
        <v/>
      </c>
      <c r="B182" s="102" t="str">
        <f>IF($A182="","",VLOOKUP($A182,'Annex 2 EHV charges'!$D:$O,2,0))</f>
        <v/>
      </c>
      <c r="C182" s="103" t="str">
        <f>IF($A182="","",VLOOKUP($A182,'Annex 2 EHV charges'!$D:$O,3,0))</f>
        <v/>
      </c>
      <c r="D182" s="102" t="str">
        <f>IF($A182="","",VLOOKUP($A182,'Annex 2 EHV charges'!$D:$O,4,0))</f>
        <v/>
      </c>
      <c r="E182" s="104" t="str">
        <f>IFERROR(IF(VLOOKUP($A182,'Annex 2 EHV charges'!$D:$P,10,FALSE)=0,"",VLOOKUP($A182,'Annex 2 EHV charges'!$D:$P,10,FALSE)),"")</f>
        <v/>
      </c>
      <c r="F182" s="105" t="str">
        <f>IFERROR(IF(VLOOKUP($A182,'Annex 2 EHV charges'!$D:$P,11,FALSE)=0,"",VLOOKUP($A182,'Annex 2 EHV charges'!$D:$P,11,FALSE)),"")</f>
        <v/>
      </c>
      <c r="G182" s="106" t="str">
        <f>IFERROR(IF(VLOOKUP($A182,'Annex 2 EHV charges'!$D:$P,12,FALSE)=0,"",VLOOKUP($A182,'Annex 2 EHV charges'!$D:$P,12,FALSE)),"")</f>
        <v/>
      </c>
      <c r="H182" s="106" t="str">
        <f>IFERROR(IF(VLOOKUP($A182,'Annex 2 EHV charges'!$D:$P,13,FALSE)=0,"",VLOOKUP($A182,'Annex 2 EHV charges'!$D:$P,13,FALSE)),"")</f>
        <v/>
      </c>
      <c r="I182" s="260" t="str">
        <f>IF(VLOOKUP(A182,'Annex 2 EHV charges'!$D$11:$Q$148,14,FALSE)&lt;=6,"",VLOOKUP(A182,'Annex 2 EHV charges'!$D$11:$Q$148,14,FALSE))</f>
        <v/>
      </c>
    </row>
    <row r="183" spans="1:9" x14ac:dyDescent="0.2">
      <c r="A183" s="103" t="str">
        <f t="array" ref="A183">IFERROR(INDEX('Annex 2 EHV charges'!$D$11:$D$260, MATCH(0, IF(ISBLANK('Annex 2 EHV charges'!$D$11:$D$260),1, COUNTIF(A$4:$A182, 'Annex 2 EHV charges'!$D$11:$D$260)), 0)),"")</f>
        <v/>
      </c>
      <c r="B183" s="102" t="str">
        <f>IF($A183="","",VLOOKUP($A183,'Annex 2 EHV charges'!$D:$O,2,0))</f>
        <v/>
      </c>
      <c r="C183" s="103" t="str">
        <f>IF($A183="","",VLOOKUP($A183,'Annex 2 EHV charges'!$D:$O,3,0))</f>
        <v/>
      </c>
      <c r="D183" s="102" t="str">
        <f>IF($A183="","",VLOOKUP($A183,'Annex 2 EHV charges'!$D:$O,4,0))</f>
        <v/>
      </c>
      <c r="E183" s="104" t="str">
        <f>IFERROR(IF(VLOOKUP($A183,'Annex 2 EHV charges'!$D:$P,10,FALSE)=0,"",VLOOKUP($A183,'Annex 2 EHV charges'!$D:$P,10,FALSE)),"")</f>
        <v/>
      </c>
      <c r="F183" s="105" t="str">
        <f>IFERROR(IF(VLOOKUP($A183,'Annex 2 EHV charges'!$D:$P,11,FALSE)=0,"",VLOOKUP($A183,'Annex 2 EHV charges'!$D:$P,11,FALSE)),"")</f>
        <v/>
      </c>
      <c r="G183" s="106" t="str">
        <f>IFERROR(IF(VLOOKUP($A183,'Annex 2 EHV charges'!$D:$P,12,FALSE)=0,"",VLOOKUP($A183,'Annex 2 EHV charges'!$D:$P,12,FALSE)),"")</f>
        <v/>
      </c>
      <c r="H183" s="106" t="str">
        <f>IFERROR(IF(VLOOKUP($A183,'Annex 2 EHV charges'!$D:$P,13,FALSE)=0,"",VLOOKUP($A183,'Annex 2 EHV charges'!$D:$P,13,FALSE)),"")</f>
        <v/>
      </c>
      <c r="I183" s="260" t="str">
        <f>IF(VLOOKUP(A183,'Annex 2 EHV charges'!$D$11:$Q$148,14,FALSE)&lt;=6,"",VLOOKUP(A183,'Annex 2 EHV charges'!$D$11:$Q$148,14,FALSE))</f>
        <v/>
      </c>
    </row>
    <row r="184" spans="1:9" x14ac:dyDescent="0.2">
      <c r="A184" s="103" t="str">
        <f t="array" ref="A184">IFERROR(INDEX('Annex 2 EHV charges'!$D$11:$D$260, MATCH(0, IF(ISBLANK('Annex 2 EHV charges'!$D$11:$D$260),1, COUNTIF(A$4:$A183, 'Annex 2 EHV charges'!$D$11:$D$260)), 0)),"")</f>
        <v/>
      </c>
      <c r="B184" s="102" t="str">
        <f>IF($A184="","",VLOOKUP($A184,'Annex 2 EHV charges'!$D:$O,2,0))</f>
        <v/>
      </c>
      <c r="C184" s="103" t="str">
        <f>IF($A184="","",VLOOKUP($A184,'Annex 2 EHV charges'!$D:$O,3,0))</f>
        <v/>
      </c>
      <c r="D184" s="102" t="str">
        <f>IF($A184="","",VLOOKUP($A184,'Annex 2 EHV charges'!$D:$O,4,0))</f>
        <v/>
      </c>
      <c r="E184" s="104" t="str">
        <f>IFERROR(IF(VLOOKUP($A184,'Annex 2 EHV charges'!$D:$P,10,FALSE)=0,"",VLOOKUP($A184,'Annex 2 EHV charges'!$D:$P,10,FALSE)),"")</f>
        <v/>
      </c>
      <c r="F184" s="105" t="str">
        <f>IFERROR(IF(VLOOKUP($A184,'Annex 2 EHV charges'!$D:$P,11,FALSE)=0,"",VLOOKUP($A184,'Annex 2 EHV charges'!$D:$P,11,FALSE)),"")</f>
        <v/>
      </c>
      <c r="G184" s="106" t="str">
        <f>IFERROR(IF(VLOOKUP($A184,'Annex 2 EHV charges'!$D:$P,12,FALSE)=0,"",VLOOKUP($A184,'Annex 2 EHV charges'!$D:$P,12,FALSE)),"")</f>
        <v/>
      </c>
      <c r="H184" s="106" t="str">
        <f>IFERROR(IF(VLOOKUP($A184,'Annex 2 EHV charges'!$D:$P,13,FALSE)=0,"",VLOOKUP($A184,'Annex 2 EHV charges'!$D:$P,13,FALSE)),"")</f>
        <v/>
      </c>
      <c r="I184" s="260" t="str">
        <f>IF(VLOOKUP(A184,'Annex 2 EHV charges'!$D$11:$Q$148,14,FALSE)&lt;=6,"",VLOOKUP(A184,'Annex 2 EHV charges'!$D$11:$Q$148,14,FALSE))</f>
        <v/>
      </c>
    </row>
    <row r="185" spans="1:9" x14ac:dyDescent="0.2">
      <c r="A185" s="103" t="str">
        <f t="array" ref="A185">IFERROR(INDEX('Annex 2 EHV charges'!$D$11:$D$260, MATCH(0, IF(ISBLANK('Annex 2 EHV charges'!$D$11:$D$260),1, COUNTIF(A$4:$A184, 'Annex 2 EHV charges'!$D$11:$D$260)), 0)),"")</f>
        <v/>
      </c>
      <c r="B185" s="102" t="str">
        <f>IF($A185="","",VLOOKUP($A185,'Annex 2 EHV charges'!$D:$O,2,0))</f>
        <v/>
      </c>
      <c r="C185" s="103" t="str">
        <f>IF($A185="","",VLOOKUP($A185,'Annex 2 EHV charges'!$D:$O,3,0))</f>
        <v/>
      </c>
      <c r="D185" s="102" t="str">
        <f>IF($A185="","",VLOOKUP($A185,'Annex 2 EHV charges'!$D:$O,4,0))</f>
        <v/>
      </c>
      <c r="E185" s="104" t="str">
        <f>IFERROR(IF(VLOOKUP($A185,'Annex 2 EHV charges'!$D:$P,10,FALSE)=0,"",VLOOKUP($A185,'Annex 2 EHV charges'!$D:$P,10,FALSE)),"")</f>
        <v/>
      </c>
      <c r="F185" s="105" t="str">
        <f>IFERROR(IF(VLOOKUP($A185,'Annex 2 EHV charges'!$D:$P,11,FALSE)=0,"",VLOOKUP($A185,'Annex 2 EHV charges'!$D:$P,11,FALSE)),"")</f>
        <v/>
      </c>
      <c r="G185" s="106" t="str">
        <f>IFERROR(IF(VLOOKUP($A185,'Annex 2 EHV charges'!$D:$P,12,FALSE)=0,"",VLOOKUP($A185,'Annex 2 EHV charges'!$D:$P,12,FALSE)),"")</f>
        <v/>
      </c>
      <c r="H185" s="106" t="str">
        <f>IFERROR(IF(VLOOKUP($A185,'Annex 2 EHV charges'!$D:$P,13,FALSE)=0,"",VLOOKUP($A185,'Annex 2 EHV charges'!$D:$P,13,FALSE)),"")</f>
        <v/>
      </c>
      <c r="I185" s="260" t="str">
        <f>IF(VLOOKUP(A185,'Annex 2 EHV charges'!$D$11:$Q$148,14,FALSE)&lt;=6,"",VLOOKUP(A185,'Annex 2 EHV charges'!$D$11:$Q$148,14,FALSE))</f>
        <v/>
      </c>
    </row>
    <row r="186" spans="1:9" x14ac:dyDescent="0.2">
      <c r="A186" s="103" t="str">
        <f t="array" ref="A186">IFERROR(INDEX('Annex 2 EHV charges'!$D$11:$D$260, MATCH(0, IF(ISBLANK('Annex 2 EHV charges'!$D$11:$D$260),1, COUNTIF(A$4:$A185, 'Annex 2 EHV charges'!$D$11:$D$260)), 0)),"")</f>
        <v/>
      </c>
      <c r="B186" s="102" t="str">
        <f>IF($A186="","",VLOOKUP($A186,'Annex 2 EHV charges'!$D:$O,2,0))</f>
        <v/>
      </c>
      <c r="C186" s="103" t="str">
        <f>IF($A186="","",VLOOKUP($A186,'Annex 2 EHV charges'!$D:$O,3,0))</f>
        <v/>
      </c>
      <c r="D186" s="102" t="str">
        <f>IF($A186="","",VLOOKUP($A186,'Annex 2 EHV charges'!$D:$O,4,0))</f>
        <v/>
      </c>
      <c r="E186" s="104" t="str">
        <f>IFERROR(IF(VLOOKUP($A186,'Annex 2 EHV charges'!$D:$P,10,FALSE)=0,"",VLOOKUP($A186,'Annex 2 EHV charges'!$D:$P,10,FALSE)),"")</f>
        <v/>
      </c>
      <c r="F186" s="105" t="str">
        <f>IFERROR(IF(VLOOKUP($A186,'Annex 2 EHV charges'!$D:$P,11,FALSE)=0,"",VLOOKUP($A186,'Annex 2 EHV charges'!$D:$P,11,FALSE)),"")</f>
        <v/>
      </c>
      <c r="G186" s="106" t="str">
        <f>IFERROR(IF(VLOOKUP($A186,'Annex 2 EHV charges'!$D:$P,12,FALSE)=0,"",VLOOKUP($A186,'Annex 2 EHV charges'!$D:$P,12,FALSE)),"")</f>
        <v/>
      </c>
      <c r="H186" s="106" t="str">
        <f>IFERROR(IF(VLOOKUP($A186,'Annex 2 EHV charges'!$D:$P,13,FALSE)=0,"",VLOOKUP($A186,'Annex 2 EHV charges'!$D:$P,13,FALSE)),"")</f>
        <v/>
      </c>
      <c r="I186" s="260" t="str">
        <f>IF(VLOOKUP(A186,'Annex 2 EHV charges'!$D$11:$Q$148,14,FALSE)&lt;=6,"",VLOOKUP(A186,'Annex 2 EHV charges'!$D$11:$Q$148,14,FALSE))</f>
        <v/>
      </c>
    </row>
    <row r="187" spans="1:9" x14ac:dyDescent="0.2">
      <c r="A187" s="103" t="str">
        <f t="array" ref="A187">IFERROR(INDEX('Annex 2 EHV charges'!$D$11:$D$260, MATCH(0, IF(ISBLANK('Annex 2 EHV charges'!$D$11:$D$260),1, COUNTIF(A$4:$A186, 'Annex 2 EHV charges'!$D$11:$D$260)), 0)),"")</f>
        <v/>
      </c>
      <c r="B187" s="102" t="str">
        <f>IF($A187="","",VLOOKUP($A187,'Annex 2 EHV charges'!$D:$O,2,0))</f>
        <v/>
      </c>
      <c r="C187" s="103" t="str">
        <f>IF($A187="","",VLOOKUP($A187,'Annex 2 EHV charges'!$D:$O,3,0))</f>
        <v/>
      </c>
      <c r="D187" s="102" t="str">
        <f>IF($A187="","",VLOOKUP($A187,'Annex 2 EHV charges'!$D:$O,4,0))</f>
        <v/>
      </c>
      <c r="E187" s="104" t="str">
        <f>IFERROR(IF(VLOOKUP($A187,'Annex 2 EHV charges'!$D:$P,10,FALSE)=0,"",VLOOKUP($A187,'Annex 2 EHV charges'!$D:$P,10,FALSE)),"")</f>
        <v/>
      </c>
      <c r="F187" s="105" t="str">
        <f>IFERROR(IF(VLOOKUP($A187,'Annex 2 EHV charges'!$D:$P,11,FALSE)=0,"",VLOOKUP($A187,'Annex 2 EHV charges'!$D:$P,11,FALSE)),"")</f>
        <v/>
      </c>
      <c r="G187" s="106" t="str">
        <f>IFERROR(IF(VLOOKUP($A187,'Annex 2 EHV charges'!$D:$P,12,FALSE)=0,"",VLOOKUP($A187,'Annex 2 EHV charges'!$D:$P,12,FALSE)),"")</f>
        <v/>
      </c>
      <c r="H187" s="106" t="str">
        <f>IFERROR(IF(VLOOKUP($A187,'Annex 2 EHV charges'!$D:$P,13,FALSE)=0,"",VLOOKUP($A187,'Annex 2 EHV charges'!$D:$P,13,FALSE)),"")</f>
        <v/>
      </c>
      <c r="I187" s="260" t="str">
        <f>IF(VLOOKUP(A187,'Annex 2 EHV charges'!$D$11:$Q$148,14,FALSE)&lt;=6,"",VLOOKUP(A187,'Annex 2 EHV charges'!$D$11:$Q$148,14,FALSE))</f>
        <v/>
      </c>
    </row>
    <row r="188" spans="1:9" x14ac:dyDescent="0.2">
      <c r="A188" s="103" t="str">
        <f t="array" ref="A188">IFERROR(INDEX('Annex 2 EHV charges'!$D$11:$D$260, MATCH(0, IF(ISBLANK('Annex 2 EHV charges'!$D$11:$D$260),1, COUNTIF(A$4:$A187, 'Annex 2 EHV charges'!$D$11:$D$260)), 0)),"")</f>
        <v/>
      </c>
      <c r="B188" s="102" t="str">
        <f>IF($A188="","",VLOOKUP($A188,'Annex 2 EHV charges'!$D:$O,2,0))</f>
        <v/>
      </c>
      <c r="C188" s="103" t="str">
        <f>IF($A188="","",VLOOKUP($A188,'Annex 2 EHV charges'!$D:$O,3,0))</f>
        <v/>
      </c>
      <c r="D188" s="102" t="str">
        <f>IF($A188="","",VLOOKUP($A188,'Annex 2 EHV charges'!$D:$O,4,0))</f>
        <v/>
      </c>
      <c r="E188" s="104" t="str">
        <f>IFERROR(IF(VLOOKUP($A188,'Annex 2 EHV charges'!$D:$P,10,FALSE)=0,"",VLOOKUP($A188,'Annex 2 EHV charges'!$D:$P,10,FALSE)),"")</f>
        <v/>
      </c>
      <c r="F188" s="105" t="str">
        <f>IFERROR(IF(VLOOKUP($A188,'Annex 2 EHV charges'!$D:$P,11,FALSE)=0,"",VLOOKUP($A188,'Annex 2 EHV charges'!$D:$P,11,FALSE)),"")</f>
        <v/>
      </c>
      <c r="G188" s="106" t="str">
        <f>IFERROR(IF(VLOOKUP($A188,'Annex 2 EHV charges'!$D:$P,12,FALSE)=0,"",VLOOKUP($A188,'Annex 2 EHV charges'!$D:$P,12,FALSE)),"")</f>
        <v/>
      </c>
      <c r="H188" s="106" t="str">
        <f>IFERROR(IF(VLOOKUP($A188,'Annex 2 EHV charges'!$D:$P,13,FALSE)=0,"",VLOOKUP($A188,'Annex 2 EHV charges'!$D:$P,13,FALSE)),"")</f>
        <v/>
      </c>
      <c r="I188" s="260" t="str">
        <f>IF(VLOOKUP(A188,'Annex 2 EHV charges'!$D$11:$Q$148,14,FALSE)&lt;=6,"",VLOOKUP(A188,'Annex 2 EHV charges'!$D$11:$Q$148,14,FALSE))</f>
        <v/>
      </c>
    </row>
    <row r="189" spans="1:9" x14ac:dyDescent="0.2">
      <c r="A189" s="103" t="str">
        <f t="array" ref="A189">IFERROR(INDEX('Annex 2 EHV charges'!$D$11:$D$260, MATCH(0, IF(ISBLANK('Annex 2 EHV charges'!$D$11:$D$260),1, COUNTIF(A$4:$A188, 'Annex 2 EHV charges'!$D$11:$D$260)), 0)),"")</f>
        <v/>
      </c>
      <c r="B189" s="102" t="str">
        <f>IF($A189="","",VLOOKUP($A189,'Annex 2 EHV charges'!$D:$O,2,0))</f>
        <v/>
      </c>
      <c r="C189" s="103" t="str">
        <f>IF($A189="","",VLOOKUP($A189,'Annex 2 EHV charges'!$D:$O,3,0))</f>
        <v/>
      </c>
      <c r="D189" s="102" t="str">
        <f>IF($A189="","",VLOOKUP($A189,'Annex 2 EHV charges'!$D:$O,4,0))</f>
        <v/>
      </c>
      <c r="E189" s="104" t="str">
        <f>IFERROR(IF(VLOOKUP($A189,'Annex 2 EHV charges'!$D:$P,10,FALSE)=0,"",VLOOKUP($A189,'Annex 2 EHV charges'!$D:$P,10,FALSE)),"")</f>
        <v/>
      </c>
      <c r="F189" s="105" t="str">
        <f>IFERROR(IF(VLOOKUP($A189,'Annex 2 EHV charges'!$D:$P,11,FALSE)=0,"",VLOOKUP($A189,'Annex 2 EHV charges'!$D:$P,11,FALSE)),"")</f>
        <v/>
      </c>
      <c r="G189" s="106" t="str">
        <f>IFERROR(IF(VLOOKUP($A189,'Annex 2 EHV charges'!$D:$P,12,FALSE)=0,"",VLOOKUP($A189,'Annex 2 EHV charges'!$D:$P,12,FALSE)),"")</f>
        <v/>
      </c>
      <c r="H189" s="106" t="str">
        <f>IFERROR(IF(VLOOKUP($A189,'Annex 2 EHV charges'!$D:$P,13,FALSE)=0,"",VLOOKUP($A189,'Annex 2 EHV charges'!$D:$P,13,FALSE)),"")</f>
        <v/>
      </c>
      <c r="I189" s="260" t="str">
        <f>IF(VLOOKUP(A189,'Annex 2 EHV charges'!$D$11:$Q$148,14,FALSE)&lt;=6,"",VLOOKUP(A189,'Annex 2 EHV charges'!$D$11:$Q$148,14,FALSE))</f>
        <v/>
      </c>
    </row>
    <row r="190" spans="1:9" x14ac:dyDescent="0.2">
      <c r="A190" s="103" t="str">
        <f t="array" ref="A190">IFERROR(INDEX('Annex 2 EHV charges'!$D$11:$D$260, MATCH(0, IF(ISBLANK('Annex 2 EHV charges'!$D$11:$D$260),1, COUNTIF(A$4:$A189, 'Annex 2 EHV charges'!$D$11:$D$260)), 0)),"")</f>
        <v/>
      </c>
      <c r="B190" s="102" t="str">
        <f>IF($A190="","",VLOOKUP($A190,'Annex 2 EHV charges'!$D:$O,2,0))</f>
        <v/>
      </c>
      <c r="C190" s="103" t="str">
        <f>IF($A190="","",VLOOKUP($A190,'Annex 2 EHV charges'!$D:$O,3,0))</f>
        <v/>
      </c>
      <c r="D190" s="102" t="str">
        <f>IF($A190="","",VLOOKUP($A190,'Annex 2 EHV charges'!$D:$O,4,0))</f>
        <v/>
      </c>
      <c r="E190" s="104" t="str">
        <f>IFERROR(IF(VLOOKUP($A190,'Annex 2 EHV charges'!$D:$P,10,FALSE)=0,"",VLOOKUP($A190,'Annex 2 EHV charges'!$D:$P,10,FALSE)),"")</f>
        <v/>
      </c>
      <c r="F190" s="105" t="str">
        <f>IFERROR(IF(VLOOKUP($A190,'Annex 2 EHV charges'!$D:$P,11,FALSE)=0,"",VLOOKUP($A190,'Annex 2 EHV charges'!$D:$P,11,FALSE)),"")</f>
        <v/>
      </c>
      <c r="G190" s="106" t="str">
        <f>IFERROR(IF(VLOOKUP($A190,'Annex 2 EHV charges'!$D:$P,12,FALSE)=0,"",VLOOKUP($A190,'Annex 2 EHV charges'!$D:$P,12,FALSE)),"")</f>
        <v/>
      </c>
      <c r="H190" s="106" t="str">
        <f>IFERROR(IF(VLOOKUP($A190,'Annex 2 EHV charges'!$D:$P,13,FALSE)=0,"",VLOOKUP($A190,'Annex 2 EHV charges'!$D:$P,13,FALSE)),"")</f>
        <v/>
      </c>
      <c r="I190" s="260" t="str">
        <f>IF(VLOOKUP(A190,'Annex 2 EHV charges'!$D$11:$Q$148,14,FALSE)&lt;=6,"",VLOOKUP(A190,'Annex 2 EHV charges'!$D$11:$Q$148,14,FALSE))</f>
        <v/>
      </c>
    </row>
    <row r="191" spans="1:9" x14ac:dyDescent="0.2">
      <c r="A191" s="103" t="str">
        <f t="array" ref="A191">IFERROR(INDEX('Annex 2 EHV charges'!$D$11:$D$260, MATCH(0, IF(ISBLANK('Annex 2 EHV charges'!$D$11:$D$260),1, COUNTIF(A$4:$A190, 'Annex 2 EHV charges'!$D$11:$D$260)), 0)),"")</f>
        <v/>
      </c>
      <c r="B191" s="102" t="str">
        <f>IF($A191="","",VLOOKUP($A191,'Annex 2 EHV charges'!$D:$O,2,0))</f>
        <v/>
      </c>
      <c r="C191" s="103" t="str">
        <f>IF($A191="","",VLOOKUP($A191,'Annex 2 EHV charges'!$D:$O,3,0))</f>
        <v/>
      </c>
      <c r="D191" s="102" t="str">
        <f>IF($A191="","",VLOOKUP($A191,'Annex 2 EHV charges'!$D:$O,4,0))</f>
        <v/>
      </c>
      <c r="E191" s="104" t="str">
        <f>IFERROR(IF(VLOOKUP($A191,'Annex 2 EHV charges'!$D:$P,10,FALSE)=0,"",VLOOKUP($A191,'Annex 2 EHV charges'!$D:$P,10,FALSE)),"")</f>
        <v/>
      </c>
      <c r="F191" s="105" t="str">
        <f>IFERROR(IF(VLOOKUP($A191,'Annex 2 EHV charges'!$D:$P,11,FALSE)=0,"",VLOOKUP($A191,'Annex 2 EHV charges'!$D:$P,11,FALSE)),"")</f>
        <v/>
      </c>
      <c r="G191" s="106" t="str">
        <f>IFERROR(IF(VLOOKUP($A191,'Annex 2 EHV charges'!$D:$P,12,FALSE)=0,"",VLOOKUP($A191,'Annex 2 EHV charges'!$D:$P,12,FALSE)),"")</f>
        <v/>
      </c>
      <c r="H191" s="106" t="str">
        <f>IFERROR(IF(VLOOKUP($A191,'Annex 2 EHV charges'!$D:$P,13,FALSE)=0,"",VLOOKUP($A191,'Annex 2 EHV charges'!$D:$P,13,FALSE)),"")</f>
        <v/>
      </c>
      <c r="I191" s="260" t="str">
        <f>IF(VLOOKUP(A191,'Annex 2 EHV charges'!$D$11:$Q$148,14,FALSE)&lt;=6,"",VLOOKUP(A191,'Annex 2 EHV charges'!$D$11:$Q$148,14,FALSE))</f>
        <v/>
      </c>
    </row>
    <row r="192" spans="1:9" x14ac:dyDescent="0.2">
      <c r="A192" s="103" t="str">
        <f t="array" ref="A192">IFERROR(INDEX('Annex 2 EHV charges'!$D$11:$D$260, MATCH(0, IF(ISBLANK('Annex 2 EHV charges'!$D$11:$D$260),1, COUNTIF(A$4:$A191, 'Annex 2 EHV charges'!$D$11:$D$260)), 0)),"")</f>
        <v/>
      </c>
      <c r="B192" s="102" t="str">
        <f>IF($A192="","",VLOOKUP($A192,'Annex 2 EHV charges'!$D:$O,2,0))</f>
        <v/>
      </c>
      <c r="C192" s="103" t="str">
        <f>IF($A192="","",VLOOKUP($A192,'Annex 2 EHV charges'!$D:$O,3,0))</f>
        <v/>
      </c>
      <c r="D192" s="102" t="str">
        <f>IF($A192="","",VLOOKUP($A192,'Annex 2 EHV charges'!$D:$O,4,0))</f>
        <v/>
      </c>
      <c r="E192" s="104" t="str">
        <f>IFERROR(IF(VLOOKUP($A192,'Annex 2 EHV charges'!$D:$P,10,FALSE)=0,"",VLOOKUP($A192,'Annex 2 EHV charges'!$D:$P,10,FALSE)),"")</f>
        <v/>
      </c>
      <c r="F192" s="105" t="str">
        <f>IFERROR(IF(VLOOKUP($A192,'Annex 2 EHV charges'!$D:$P,11,FALSE)=0,"",VLOOKUP($A192,'Annex 2 EHV charges'!$D:$P,11,FALSE)),"")</f>
        <v/>
      </c>
      <c r="G192" s="106" t="str">
        <f>IFERROR(IF(VLOOKUP($A192,'Annex 2 EHV charges'!$D:$P,12,FALSE)=0,"",VLOOKUP($A192,'Annex 2 EHV charges'!$D:$P,12,FALSE)),"")</f>
        <v/>
      </c>
      <c r="H192" s="106" t="str">
        <f>IFERROR(IF(VLOOKUP($A192,'Annex 2 EHV charges'!$D:$P,13,FALSE)=0,"",VLOOKUP($A192,'Annex 2 EHV charges'!$D:$P,13,FALSE)),"")</f>
        <v/>
      </c>
      <c r="I192" s="260" t="str">
        <f>IF(VLOOKUP(A192,'Annex 2 EHV charges'!$D$11:$Q$148,14,FALSE)&lt;=6,"",VLOOKUP(A192,'Annex 2 EHV charges'!$D$11:$Q$148,14,FALSE))</f>
        <v/>
      </c>
    </row>
    <row r="193" spans="1:9" x14ac:dyDescent="0.2">
      <c r="A193" s="103" t="str">
        <f t="array" ref="A193">IFERROR(INDEX('Annex 2 EHV charges'!$D$11:$D$260, MATCH(0, IF(ISBLANK('Annex 2 EHV charges'!$D$11:$D$260),1, COUNTIF(A$4:$A192, 'Annex 2 EHV charges'!$D$11:$D$260)), 0)),"")</f>
        <v/>
      </c>
      <c r="B193" s="102" t="str">
        <f>IF($A193="","",VLOOKUP($A193,'Annex 2 EHV charges'!$D:$O,2,0))</f>
        <v/>
      </c>
      <c r="C193" s="103" t="str">
        <f>IF($A193="","",VLOOKUP($A193,'Annex 2 EHV charges'!$D:$O,3,0))</f>
        <v/>
      </c>
      <c r="D193" s="102" t="str">
        <f>IF($A193="","",VLOOKUP($A193,'Annex 2 EHV charges'!$D:$O,4,0))</f>
        <v/>
      </c>
      <c r="E193" s="104" t="str">
        <f>IFERROR(IF(VLOOKUP($A193,'Annex 2 EHV charges'!$D:$P,10,FALSE)=0,"",VLOOKUP($A193,'Annex 2 EHV charges'!$D:$P,10,FALSE)),"")</f>
        <v/>
      </c>
      <c r="F193" s="105" t="str">
        <f>IFERROR(IF(VLOOKUP($A193,'Annex 2 EHV charges'!$D:$P,11,FALSE)=0,"",VLOOKUP($A193,'Annex 2 EHV charges'!$D:$P,11,FALSE)),"")</f>
        <v/>
      </c>
      <c r="G193" s="106" t="str">
        <f>IFERROR(IF(VLOOKUP($A193,'Annex 2 EHV charges'!$D:$P,12,FALSE)=0,"",VLOOKUP($A193,'Annex 2 EHV charges'!$D:$P,12,FALSE)),"")</f>
        <v/>
      </c>
      <c r="H193" s="106" t="str">
        <f>IFERROR(IF(VLOOKUP($A193,'Annex 2 EHV charges'!$D:$P,13,FALSE)=0,"",VLOOKUP($A193,'Annex 2 EHV charges'!$D:$P,13,FALSE)),"")</f>
        <v/>
      </c>
      <c r="I193" s="260" t="str">
        <f>IF(VLOOKUP(A193,'Annex 2 EHV charges'!$D$11:$Q$148,14,FALSE)&lt;=6,"",VLOOKUP(A193,'Annex 2 EHV charges'!$D$11:$Q$148,14,FALSE))</f>
        <v/>
      </c>
    </row>
    <row r="194" spans="1:9" x14ac:dyDescent="0.2">
      <c r="A194" s="103" t="str">
        <f t="array" ref="A194">IFERROR(INDEX('Annex 2 EHV charges'!$D$11:$D$260, MATCH(0, IF(ISBLANK('Annex 2 EHV charges'!$D$11:$D$260),1, COUNTIF(A$4:$A193, 'Annex 2 EHV charges'!$D$11:$D$260)), 0)),"")</f>
        <v/>
      </c>
      <c r="B194" s="102" t="str">
        <f>IF($A194="","",VLOOKUP($A194,'Annex 2 EHV charges'!$D:$O,2,0))</f>
        <v/>
      </c>
      <c r="C194" s="103" t="str">
        <f>IF($A194="","",VLOOKUP($A194,'Annex 2 EHV charges'!$D:$O,3,0))</f>
        <v/>
      </c>
      <c r="D194" s="102" t="str">
        <f>IF($A194="","",VLOOKUP($A194,'Annex 2 EHV charges'!$D:$O,4,0))</f>
        <v/>
      </c>
      <c r="E194" s="104" t="str">
        <f>IFERROR(IF(VLOOKUP($A194,'Annex 2 EHV charges'!$D:$P,10,FALSE)=0,"",VLOOKUP($A194,'Annex 2 EHV charges'!$D:$P,10,FALSE)),"")</f>
        <v/>
      </c>
      <c r="F194" s="105" t="str">
        <f>IFERROR(IF(VLOOKUP($A194,'Annex 2 EHV charges'!$D:$P,11,FALSE)=0,"",VLOOKUP($A194,'Annex 2 EHV charges'!$D:$P,11,FALSE)),"")</f>
        <v/>
      </c>
      <c r="G194" s="106" t="str">
        <f>IFERROR(IF(VLOOKUP($A194,'Annex 2 EHV charges'!$D:$P,12,FALSE)=0,"",VLOOKUP($A194,'Annex 2 EHV charges'!$D:$P,12,FALSE)),"")</f>
        <v/>
      </c>
      <c r="H194" s="106" t="str">
        <f>IFERROR(IF(VLOOKUP($A194,'Annex 2 EHV charges'!$D:$P,13,FALSE)=0,"",VLOOKUP($A194,'Annex 2 EHV charges'!$D:$P,13,FALSE)),"")</f>
        <v/>
      </c>
      <c r="I194" s="260" t="str">
        <f>IF(VLOOKUP(A194,'Annex 2 EHV charges'!$D$11:$Q$148,14,FALSE)&lt;=6,"",VLOOKUP(A194,'Annex 2 EHV charges'!$D$11:$Q$148,14,FALSE))</f>
        <v/>
      </c>
    </row>
    <row r="195" spans="1:9" x14ac:dyDescent="0.2">
      <c r="A195" s="103" t="str">
        <f t="array" ref="A195">IFERROR(INDEX('Annex 2 EHV charges'!$D$11:$D$260, MATCH(0, IF(ISBLANK('Annex 2 EHV charges'!$D$11:$D$260),1, COUNTIF(A$4:$A194, 'Annex 2 EHV charges'!$D$11:$D$260)), 0)),"")</f>
        <v/>
      </c>
      <c r="B195" s="102" t="str">
        <f>IF($A195="","",VLOOKUP($A195,'Annex 2 EHV charges'!$D:$O,2,0))</f>
        <v/>
      </c>
      <c r="C195" s="103" t="str">
        <f>IF($A195="","",VLOOKUP($A195,'Annex 2 EHV charges'!$D:$O,3,0))</f>
        <v/>
      </c>
      <c r="D195" s="102" t="str">
        <f>IF($A195="","",VLOOKUP($A195,'Annex 2 EHV charges'!$D:$O,4,0))</f>
        <v/>
      </c>
      <c r="E195" s="104" t="str">
        <f>IFERROR(IF(VLOOKUP($A195,'Annex 2 EHV charges'!$D:$P,10,FALSE)=0,"",VLOOKUP($A195,'Annex 2 EHV charges'!$D:$P,10,FALSE)),"")</f>
        <v/>
      </c>
      <c r="F195" s="105" t="str">
        <f>IFERROR(IF(VLOOKUP($A195,'Annex 2 EHV charges'!$D:$P,11,FALSE)=0,"",VLOOKUP($A195,'Annex 2 EHV charges'!$D:$P,11,FALSE)),"")</f>
        <v/>
      </c>
      <c r="G195" s="106" t="str">
        <f>IFERROR(IF(VLOOKUP($A195,'Annex 2 EHV charges'!$D:$P,12,FALSE)=0,"",VLOOKUP($A195,'Annex 2 EHV charges'!$D:$P,12,FALSE)),"")</f>
        <v/>
      </c>
      <c r="H195" s="106" t="str">
        <f>IFERROR(IF(VLOOKUP($A195,'Annex 2 EHV charges'!$D:$P,13,FALSE)=0,"",VLOOKUP($A195,'Annex 2 EHV charges'!$D:$P,13,FALSE)),"")</f>
        <v/>
      </c>
      <c r="I195" s="260" t="str">
        <f>IF(VLOOKUP(A195,'Annex 2 EHV charges'!$D$11:$Q$148,14,FALSE)&lt;=6,"",VLOOKUP(A195,'Annex 2 EHV charges'!$D$11:$Q$148,14,FALSE))</f>
        <v/>
      </c>
    </row>
    <row r="196" spans="1:9" x14ac:dyDescent="0.2">
      <c r="A196" s="103" t="str">
        <f t="array" ref="A196">IFERROR(INDEX('Annex 2 EHV charges'!$D$11:$D$260, MATCH(0, IF(ISBLANK('Annex 2 EHV charges'!$D$11:$D$260),1, COUNTIF(A$4:$A195, 'Annex 2 EHV charges'!$D$11:$D$260)), 0)),"")</f>
        <v/>
      </c>
      <c r="B196" s="102" t="str">
        <f>IF($A196="","",VLOOKUP($A196,'Annex 2 EHV charges'!$D:$O,2,0))</f>
        <v/>
      </c>
      <c r="C196" s="103" t="str">
        <f>IF($A196="","",VLOOKUP($A196,'Annex 2 EHV charges'!$D:$O,3,0))</f>
        <v/>
      </c>
      <c r="D196" s="102" t="str">
        <f>IF($A196="","",VLOOKUP($A196,'Annex 2 EHV charges'!$D:$O,4,0))</f>
        <v/>
      </c>
      <c r="E196" s="104" t="str">
        <f>IFERROR(IF(VLOOKUP($A196,'Annex 2 EHV charges'!$D:$P,10,FALSE)=0,"",VLOOKUP($A196,'Annex 2 EHV charges'!$D:$P,10,FALSE)),"")</f>
        <v/>
      </c>
      <c r="F196" s="105" t="str">
        <f>IFERROR(IF(VLOOKUP($A196,'Annex 2 EHV charges'!$D:$P,11,FALSE)=0,"",VLOOKUP($A196,'Annex 2 EHV charges'!$D:$P,11,FALSE)),"")</f>
        <v/>
      </c>
      <c r="G196" s="106" t="str">
        <f>IFERROR(IF(VLOOKUP($A196,'Annex 2 EHV charges'!$D:$P,12,FALSE)=0,"",VLOOKUP($A196,'Annex 2 EHV charges'!$D:$P,12,FALSE)),"")</f>
        <v/>
      </c>
      <c r="H196" s="106" t="str">
        <f>IFERROR(IF(VLOOKUP($A196,'Annex 2 EHV charges'!$D:$P,13,FALSE)=0,"",VLOOKUP($A196,'Annex 2 EHV charges'!$D:$P,13,FALSE)),"")</f>
        <v/>
      </c>
      <c r="I196" s="260" t="str">
        <f>IF(VLOOKUP(A196,'Annex 2 EHV charges'!$D$11:$Q$148,14,FALSE)&lt;=6,"",VLOOKUP(A196,'Annex 2 EHV charges'!$D$11:$Q$148,14,FALSE))</f>
        <v/>
      </c>
    </row>
    <row r="197" spans="1:9" x14ac:dyDescent="0.2">
      <c r="A197" s="103" t="str">
        <f t="array" ref="A197">IFERROR(INDEX('Annex 2 EHV charges'!$D$11:$D$260, MATCH(0, IF(ISBLANK('Annex 2 EHV charges'!$D$11:$D$260),1, COUNTIF(A$4:$A196, 'Annex 2 EHV charges'!$D$11:$D$260)), 0)),"")</f>
        <v/>
      </c>
      <c r="B197" s="102" t="str">
        <f>IF($A197="","",VLOOKUP($A197,'Annex 2 EHV charges'!$D:$O,2,0))</f>
        <v/>
      </c>
      <c r="C197" s="103" t="str">
        <f>IF($A197="","",VLOOKUP($A197,'Annex 2 EHV charges'!$D:$O,3,0))</f>
        <v/>
      </c>
      <c r="D197" s="102" t="str">
        <f>IF($A197="","",VLOOKUP($A197,'Annex 2 EHV charges'!$D:$O,4,0))</f>
        <v/>
      </c>
      <c r="E197" s="104" t="str">
        <f>IFERROR(IF(VLOOKUP($A197,'Annex 2 EHV charges'!$D:$P,10,FALSE)=0,"",VLOOKUP($A197,'Annex 2 EHV charges'!$D:$P,10,FALSE)),"")</f>
        <v/>
      </c>
      <c r="F197" s="105" t="str">
        <f>IFERROR(IF(VLOOKUP($A197,'Annex 2 EHV charges'!$D:$P,11,FALSE)=0,"",VLOOKUP($A197,'Annex 2 EHV charges'!$D:$P,11,FALSE)),"")</f>
        <v/>
      </c>
      <c r="G197" s="106" t="str">
        <f>IFERROR(IF(VLOOKUP($A197,'Annex 2 EHV charges'!$D:$P,12,FALSE)=0,"",VLOOKUP($A197,'Annex 2 EHV charges'!$D:$P,12,FALSE)),"")</f>
        <v/>
      </c>
      <c r="H197" s="106" t="str">
        <f>IFERROR(IF(VLOOKUP($A197,'Annex 2 EHV charges'!$D:$P,13,FALSE)=0,"",VLOOKUP($A197,'Annex 2 EHV charges'!$D:$P,13,FALSE)),"")</f>
        <v/>
      </c>
      <c r="I197" s="260" t="str">
        <f>IF(VLOOKUP(A197,'Annex 2 EHV charges'!$D$11:$Q$148,14,FALSE)&lt;=6,"",VLOOKUP(A197,'Annex 2 EHV charges'!$D$11:$Q$148,14,FALSE))</f>
        <v/>
      </c>
    </row>
    <row r="198" spans="1:9" x14ac:dyDescent="0.2">
      <c r="A198" s="103" t="str">
        <f t="array" ref="A198">IFERROR(INDEX('Annex 2 EHV charges'!$D$11:$D$260, MATCH(0, IF(ISBLANK('Annex 2 EHV charges'!$D$11:$D$260),1, COUNTIF(A$4:$A197, 'Annex 2 EHV charges'!$D$11:$D$260)), 0)),"")</f>
        <v/>
      </c>
      <c r="B198" s="102" t="str">
        <f>IF($A198="","",VLOOKUP($A198,'Annex 2 EHV charges'!$D:$O,2,0))</f>
        <v/>
      </c>
      <c r="C198" s="103" t="str">
        <f>IF($A198="","",VLOOKUP($A198,'Annex 2 EHV charges'!$D:$O,3,0))</f>
        <v/>
      </c>
      <c r="D198" s="102" t="str">
        <f>IF($A198="","",VLOOKUP($A198,'Annex 2 EHV charges'!$D:$O,4,0))</f>
        <v/>
      </c>
      <c r="E198" s="104" t="str">
        <f>IFERROR(IF(VLOOKUP($A198,'Annex 2 EHV charges'!$D:$P,10,FALSE)=0,"",VLOOKUP($A198,'Annex 2 EHV charges'!$D:$P,10,FALSE)),"")</f>
        <v/>
      </c>
      <c r="F198" s="105" t="str">
        <f>IFERROR(IF(VLOOKUP($A198,'Annex 2 EHV charges'!$D:$P,11,FALSE)=0,"",VLOOKUP($A198,'Annex 2 EHV charges'!$D:$P,11,FALSE)),"")</f>
        <v/>
      </c>
      <c r="G198" s="106" t="str">
        <f>IFERROR(IF(VLOOKUP($A198,'Annex 2 EHV charges'!$D:$P,12,FALSE)=0,"",VLOOKUP($A198,'Annex 2 EHV charges'!$D:$P,12,FALSE)),"")</f>
        <v/>
      </c>
      <c r="H198" s="106" t="str">
        <f>IFERROR(IF(VLOOKUP($A198,'Annex 2 EHV charges'!$D:$P,13,FALSE)=0,"",VLOOKUP($A198,'Annex 2 EHV charges'!$D:$P,13,FALSE)),"")</f>
        <v/>
      </c>
      <c r="I198" s="260" t="str">
        <f>IF(VLOOKUP(A198,'Annex 2 EHV charges'!$D$11:$Q$148,14,FALSE)&lt;=6,"",VLOOKUP(A198,'Annex 2 EHV charges'!$D$11:$Q$148,14,FALSE))</f>
        <v/>
      </c>
    </row>
    <row r="199" spans="1:9" x14ac:dyDescent="0.2">
      <c r="A199" s="103" t="str">
        <f t="array" ref="A199">IFERROR(INDEX('Annex 2 EHV charges'!$D$11:$D$260, MATCH(0, IF(ISBLANK('Annex 2 EHV charges'!$D$11:$D$260),1, COUNTIF(A$4:$A198, 'Annex 2 EHV charges'!$D$11:$D$260)), 0)),"")</f>
        <v/>
      </c>
      <c r="B199" s="102" t="str">
        <f>IF($A199="","",VLOOKUP($A199,'Annex 2 EHV charges'!$D:$O,2,0))</f>
        <v/>
      </c>
      <c r="C199" s="103" t="str">
        <f>IF($A199="","",VLOOKUP($A199,'Annex 2 EHV charges'!$D:$O,3,0))</f>
        <v/>
      </c>
      <c r="D199" s="102" t="str">
        <f>IF($A199="","",VLOOKUP($A199,'Annex 2 EHV charges'!$D:$O,4,0))</f>
        <v/>
      </c>
      <c r="E199" s="104" t="str">
        <f>IFERROR(IF(VLOOKUP($A199,'Annex 2 EHV charges'!$D:$P,10,FALSE)=0,"",VLOOKUP($A199,'Annex 2 EHV charges'!$D:$P,10,FALSE)),"")</f>
        <v/>
      </c>
      <c r="F199" s="105" t="str">
        <f>IFERROR(IF(VLOOKUP($A199,'Annex 2 EHV charges'!$D:$P,11,FALSE)=0,"",VLOOKUP($A199,'Annex 2 EHV charges'!$D:$P,11,FALSE)),"")</f>
        <v/>
      </c>
      <c r="G199" s="106" t="str">
        <f>IFERROR(IF(VLOOKUP($A199,'Annex 2 EHV charges'!$D:$P,12,FALSE)=0,"",VLOOKUP($A199,'Annex 2 EHV charges'!$D:$P,12,FALSE)),"")</f>
        <v/>
      </c>
      <c r="H199" s="106" t="str">
        <f>IFERROR(IF(VLOOKUP($A199,'Annex 2 EHV charges'!$D:$P,13,FALSE)=0,"",VLOOKUP($A199,'Annex 2 EHV charges'!$D:$P,13,FALSE)),"")</f>
        <v/>
      </c>
      <c r="I199" s="260" t="str">
        <f>IF(VLOOKUP(A199,'Annex 2 EHV charges'!$D$11:$Q$148,14,FALSE)&lt;=6,"",VLOOKUP(A199,'Annex 2 EHV charges'!$D$11:$Q$148,14,FALSE))</f>
        <v/>
      </c>
    </row>
    <row r="200" spans="1:9" x14ac:dyDescent="0.2">
      <c r="A200" s="103" t="str">
        <f t="array" ref="A200">IFERROR(INDEX('Annex 2 EHV charges'!$D$11:$D$260, MATCH(0, IF(ISBLANK('Annex 2 EHV charges'!$D$11:$D$260),1, COUNTIF(A$4:$A199, 'Annex 2 EHV charges'!$D$11:$D$260)), 0)),"")</f>
        <v/>
      </c>
      <c r="B200" s="102" t="str">
        <f>IF($A200="","",VLOOKUP($A200,'Annex 2 EHV charges'!$D:$O,2,0))</f>
        <v/>
      </c>
      <c r="C200" s="103" t="str">
        <f>IF($A200="","",VLOOKUP($A200,'Annex 2 EHV charges'!$D:$O,3,0))</f>
        <v/>
      </c>
      <c r="D200" s="102" t="str">
        <f>IF($A200="","",VLOOKUP($A200,'Annex 2 EHV charges'!$D:$O,4,0))</f>
        <v/>
      </c>
      <c r="E200" s="104" t="str">
        <f>IFERROR(IF(VLOOKUP($A200,'Annex 2 EHV charges'!$D:$P,10,FALSE)=0,"",VLOOKUP($A200,'Annex 2 EHV charges'!$D:$P,10,FALSE)),"")</f>
        <v/>
      </c>
      <c r="F200" s="105" t="str">
        <f>IFERROR(IF(VLOOKUP($A200,'Annex 2 EHV charges'!$D:$P,11,FALSE)=0,"",VLOOKUP($A200,'Annex 2 EHV charges'!$D:$P,11,FALSE)),"")</f>
        <v/>
      </c>
      <c r="G200" s="106" t="str">
        <f>IFERROR(IF(VLOOKUP($A200,'Annex 2 EHV charges'!$D:$P,12,FALSE)=0,"",VLOOKUP($A200,'Annex 2 EHV charges'!$D:$P,12,FALSE)),"")</f>
        <v/>
      </c>
      <c r="H200" s="106" t="str">
        <f>IFERROR(IF(VLOOKUP($A200,'Annex 2 EHV charges'!$D:$P,13,FALSE)=0,"",VLOOKUP($A200,'Annex 2 EHV charges'!$D:$P,13,FALSE)),"")</f>
        <v/>
      </c>
      <c r="I200" s="260" t="str">
        <f>IF(VLOOKUP(A200,'Annex 2 EHV charges'!$D$11:$Q$148,14,FALSE)&lt;=6,"",VLOOKUP(A200,'Annex 2 EHV charges'!$D$11:$Q$148,14,FALSE))</f>
        <v/>
      </c>
    </row>
    <row r="201" spans="1:9" x14ac:dyDescent="0.2">
      <c r="A201" s="103" t="str">
        <f t="array" ref="A201">IFERROR(INDEX('Annex 2 EHV charges'!$D$11:$D$260, MATCH(0, IF(ISBLANK('Annex 2 EHV charges'!$D$11:$D$260),1, COUNTIF(A$4:$A200, 'Annex 2 EHV charges'!$D$11:$D$260)), 0)),"")</f>
        <v/>
      </c>
      <c r="B201" s="102" t="str">
        <f>IF($A201="","",VLOOKUP($A201,'Annex 2 EHV charges'!$D:$O,2,0))</f>
        <v/>
      </c>
      <c r="C201" s="103" t="str">
        <f>IF($A201="","",VLOOKUP($A201,'Annex 2 EHV charges'!$D:$O,3,0))</f>
        <v/>
      </c>
      <c r="D201" s="102" t="str">
        <f>IF($A201="","",VLOOKUP($A201,'Annex 2 EHV charges'!$D:$O,4,0))</f>
        <v/>
      </c>
      <c r="E201" s="104" t="str">
        <f>IFERROR(IF(VLOOKUP($A201,'Annex 2 EHV charges'!$D:$P,10,FALSE)=0,"",VLOOKUP($A201,'Annex 2 EHV charges'!$D:$P,10,FALSE)),"")</f>
        <v/>
      </c>
      <c r="F201" s="105" t="str">
        <f>IFERROR(IF(VLOOKUP($A201,'Annex 2 EHV charges'!$D:$P,11,FALSE)=0,"",VLOOKUP($A201,'Annex 2 EHV charges'!$D:$P,11,FALSE)),"")</f>
        <v/>
      </c>
      <c r="G201" s="106" t="str">
        <f>IFERROR(IF(VLOOKUP($A201,'Annex 2 EHV charges'!$D:$P,12,FALSE)=0,"",VLOOKUP($A201,'Annex 2 EHV charges'!$D:$P,12,FALSE)),"")</f>
        <v/>
      </c>
      <c r="H201" s="106" t="str">
        <f>IFERROR(IF(VLOOKUP($A201,'Annex 2 EHV charges'!$D:$P,13,FALSE)=0,"",VLOOKUP($A201,'Annex 2 EHV charges'!$D:$P,13,FALSE)),"")</f>
        <v/>
      </c>
      <c r="I201" s="260" t="str">
        <f>IF(VLOOKUP(A201,'Annex 2 EHV charges'!$D$11:$Q$148,14,FALSE)&lt;=6,"",VLOOKUP(A201,'Annex 2 EHV charges'!$D$11:$Q$148,14,FALSE))</f>
        <v/>
      </c>
    </row>
    <row r="202" spans="1:9" x14ac:dyDescent="0.2">
      <c r="A202" s="103" t="str">
        <f t="array" ref="A202">IFERROR(INDEX('Annex 2 EHV charges'!$D$11:$D$260, MATCH(0, IF(ISBLANK('Annex 2 EHV charges'!$D$11:$D$260),1, COUNTIF(A$4:$A201, 'Annex 2 EHV charges'!$D$11:$D$260)), 0)),"")</f>
        <v/>
      </c>
      <c r="B202" s="102" t="str">
        <f>IF($A202="","",VLOOKUP($A202,'Annex 2 EHV charges'!$D:$O,2,0))</f>
        <v/>
      </c>
      <c r="C202" s="103" t="str">
        <f>IF($A202="","",VLOOKUP($A202,'Annex 2 EHV charges'!$D:$O,3,0))</f>
        <v/>
      </c>
      <c r="D202" s="102" t="str">
        <f>IF($A202="","",VLOOKUP($A202,'Annex 2 EHV charges'!$D:$O,4,0))</f>
        <v/>
      </c>
      <c r="E202" s="104" t="str">
        <f>IFERROR(IF(VLOOKUP($A202,'Annex 2 EHV charges'!$D:$P,10,FALSE)=0,"",VLOOKUP($A202,'Annex 2 EHV charges'!$D:$P,10,FALSE)),"")</f>
        <v/>
      </c>
      <c r="F202" s="105" t="str">
        <f>IFERROR(IF(VLOOKUP($A202,'Annex 2 EHV charges'!$D:$P,11,FALSE)=0,"",VLOOKUP($A202,'Annex 2 EHV charges'!$D:$P,11,FALSE)),"")</f>
        <v/>
      </c>
      <c r="G202" s="106" t="str">
        <f>IFERROR(IF(VLOOKUP($A202,'Annex 2 EHV charges'!$D:$P,12,FALSE)=0,"",VLOOKUP($A202,'Annex 2 EHV charges'!$D:$P,12,FALSE)),"")</f>
        <v/>
      </c>
      <c r="H202" s="106" t="str">
        <f>IFERROR(IF(VLOOKUP($A202,'Annex 2 EHV charges'!$D:$P,13,FALSE)=0,"",VLOOKUP($A202,'Annex 2 EHV charges'!$D:$P,13,FALSE)),"")</f>
        <v/>
      </c>
      <c r="I202" s="260" t="str">
        <f>IF(VLOOKUP(A202,'Annex 2 EHV charges'!$D$11:$Q$148,14,FALSE)&lt;=6,"",VLOOKUP(A202,'Annex 2 EHV charges'!$D$11:$Q$148,14,FALSE))</f>
        <v/>
      </c>
    </row>
    <row r="203" spans="1:9" x14ac:dyDescent="0.2">
      <c r="A203" s="103" t="str">
        <f t="array" ref="A203">IFERROR(INDEX('Annex 2 EHV charges'!$D$11:$D$260, MATCH(0, IF(ISBLANK('Annex 2 EHV charges'!$D$11:$D$260),1, COUNTIF(A$4:$A202, 'Annex 2 EHV charges'!$D$11:$D$260)), 0)),"")</f>
        <v/>
      </c>
      <c r="B203" s="102" t="str">
        <f>IF($A203="","",VLOOKUP($A203,'Annex 2 EHV charges'!$D:$O,2,0))</f>
        <v/>
      </c>
      <c r="C203" s="103" t="str">
        <f>IF($A203="","",VLOOKUP($A203,'Annex 2 EHV charges'!$D:$O,3,0))</f>
        <v/>
      </c>
      <c r="D203" s="102" t="str">
        <f>IF($A203="","",VLOOKUP($A203,'Annex 2 EHV charges'!$D:$O,4,0))</f>
        <v/>
      </c>
      <c r="E203" s="104" t="str">
        <f>IFERROR(IF(VLOOKUP($A203,'Annex 2 EHV charges'!$D:$P,10,FALSE)=0,"",VLOOKUP($A203,'Annex 2 EHV charges'!$D:$P,10,FALSE)),"")</f>
        <v/>
      </c>
      <c r="F203" s="105" t="str">
        <f>IFERROR(IF(VLOOKUP($A203,'Annex 2 EHV charges'!$D:$P,11,FALSE)=0,"",VLOOKUP($A203,'Annex 2 EHV charges'!$D:$P,11,FALSE)),"")</f>
        <v/>
      </c>
      <c r="G203" s="106" t="str">
        <f>IFERROR(IF(VLOOKUP($A203,'Annex 2 EHV charges'!$D:$P,12,FALSE)=0,"",VLOOKUP($A203,'Annex 2 EHV charges'!$D:$P,12,FALSE)),"")</f>
        <v/>
      </c>
      <c r="H203" s="106" t="str">
        <f>IFERROR(IF(VLOOKUP($A203,'Annex 2 EHV charges'!$D:$P,13,FALSE)=0,"",VLOOKUP($A203,'Annex 2 EHV charges'!$D:$P,13,FALSE)),"")</f>
        <v/>
      </c>
      <c r="I203" s="260" t="str">
        <f>IF(VLOOKUP(A203,'Annex 2 EHV charges'!$D$11:$Q$148,14,FALSE)&lt;=6,"",VLOOKUP(A203,'Annex 2 EHV charges'!$D$11:$Q$148,14,FALSE))</f>
        <v/>
      </c>
    </row>
    <row r="204" spans="1:9" x14ac:dyDescent="0.2">
      <c r="A204" s="103" t="str">
        <f t="array" ref="A204">IFERROR(INDEX('Annex 2 EHV charges'!$D$11:$D$260, MATCH(0, IF(ISBLANK('Annex 2 EHV charges'!$D$11:$D$260),1, COUNTIF(A$4:$A203, 'Annex 2 EHV charges'!$D$11:$D$260)), 0)),"")</f>
        <v/>
      </c>
      <c r="B204" s="102" t="str">
        <f>IF($A204="","",VLOOKUP($A204,'Annex 2 EHV charges'!$D:$O,2,0))</f>
        <v/>
      </c>
      <c r="C204" s="103" t="str">
        <f>IF($A204="","",VLOOKUP($A204,'Annex 2 EHV charges'!$D:$O,3,0))</f>
        <v/>
      </c>
      <c r="D204" s="102" t="str">
        <f>IF($A204="","",VLOOKUP($A204,'Annex 2 EHV charges'!$D:$O,4,0))</f>
        <v/>
      </c>
      <c r="E204" s="104" t="str">
        <f>IFERROR(IF(VLOOKUP($A204,'Annex 2 EHV charges'!$D:$P,10,FALSE)=0,"",VLOOKUP($A204,'Annex 2 EHV charges'!$D:$P,10,FALSE)),"")</f>
        <v/>
      </c>
      <c r="F204" s="105" t="str">
        <f>IFERROR(IF(VLOOKUP($A204,'Annex 2 EHV charges'!$D:$P,11,FALSE)=0,"",VLOOKUP($A204,'Annex 2 EHV charges'!$D:$P,11,FALSE)),"")</f>
        <v/>
      </c>
      <c r="G204" s="106" t="str">
        <f>IFERROR(IF(VLOOKUP($A204,'Annex 2 EHV charges'!$D:$P,12,FALSE)=0,"",VLOOKUP($A204,'Annex 2 EHV charges'!$D:$P,12,FALSE)),"")</f>
        <v/>
      </c>
      <c r="H204" s="106" t="str">
        <f>IFERROR(IF(VLOOKUP($A204,'Annex 2 EHV charges'!$D:$P,13,FALSE)=0,"",VLOOKUP($A204,'Annex 2 EHV charges'!$D:$P,13,FALSE)),"")</f>
        <v/>
      </c>
      <c r="I204" s="260" t="str">
        <f>IF(VLOOKUP(A204,'Annex 2 EHV charges'!$D$11:$Q$148,14,FALSE)&lt;=6,"",VLOOKUP(A204,'Annex 2 EHV charges'!$D$11:$Q$148,14,FALSE))</f>
        <v/>
      </c>
    </row>
    <row r="205" spans="1:9" x14ac:dyDescent="0.2">
      <c r="A205" s="103" t="str">
        <f t="array" ref="A205">IFERROR(INDEX('Annex 2 EHV charges'!$D$11:$D$260, MATCH(0, IF(ISBLANK('Annex 2 EHV charges'!$D$11:$D$260),1, COUNTIF(A$4:$A204, 'Annex 2 EHV charges'!$D$11:$D$260)), 0)),"")</f>
        <v/>
      </c>
      <c r="B205" s="102" t="str">
        <f>IF($A205="","",VLOOKUP($A205,'Annex 2 EHV charges'!$D:$O,2,0))</f>
        <v/>
      </c>
      <c r="C205" s="103" t="str">
        <f>IF($A205="","",VLOOKUP($A205,'Annex 2 EHV charges'!$D:$O,3,0))</f>
        <v/>
      </c>
      <c r="D205" s="102" t="str">
        <f>IF($A205="","",VLOOKUP($A205,'Annex 2 EHV charges'!$D:$O,4,0))</f>
        <v/>
      </c>
      <c r="E205" s="104" t="str">
        <f>IFERROR(IF(VLOOKUP($A205,'Annex 2 EHV charges'!$D:$P,10,FALSE)=0,"",VLOOKUP($A205,'Annex 2 EHV charges'!$D:$P,10,FALSE)),"")</f>
        <v/>
      </c>
      <c r="F205" s="105" t="str">
        <f>IFERROR(IF(VLOOKUP($A205,'Annex 2 EHV charges'!$D:$P,11,FALSE)=0,"",VLOOKUP($A205,'Annex 2 EHV charges'!$D:$P,11,FALSE)),"")</f>
        <v/>
      </c>
      <c r="G205" s="106" t="str">
        <f>IFERROR(IF(VLOOKUP($A205,'Annex 2 EHV charges'!$D:$P,12,FALSE)=0,"",VLOOKUP($A205,'Annex 2 EHV charges'!$D:$P,12,FALSE)),"")</f>
        <v/>
      </c>
      <c r="H205" s="106" t="str">
        <f>IFERROR(IF(VLOOKUP($A205,'Annex 2 EHV charges'!$D:$P,13,FALSE)=0,"",VLOOKUP($A205,'Annex 2 EHV charges'!$D:$P,13,FALSE)),"")</f>
        <v/>
      </c>
      <c r="I205" s="260" t="str">
        <f>IF(VLOOKUP(A205,'Annex 2 EHV charges'!$D$11:$Q$148,14,FALSE)&lt;=6,"",VLOOKUP(A205,'Annex 2 EHV charges'!$D$11:$Q$148,14,FALSE))</f>
        <v/>
      </c>
    </row>
    <row r="206" spans="1:9" x14ac:dyDescent="0.2">
      <c r="A206" s="103" t="str">
        <f t="array" ref="A206">IFERROR(INDEX('Annex 2 EHV charges'!$D$11:$D$260, MATCH(0, IF(ISBLANK('Annex 2 EHV charges'!$D$11:$D$260),1, COUNTIF(A$4:$A205, 'Annex 2 EHV charges'!$D$11:$D$260)), 0)),"")</f>
        <v/>
      </c>
      <c r="B206" s="102" t="str">
        <f>IF($A206="","",VLOOKUP($A206,'Annex 2 EHV charges'!$D:$O,2,0))</f>
        <v/>
      </c>
      <c r="C206" s="103" t="str">
        <f>IF($A206="","",VLOOKUP($A206,'Annex 2 EHV charges'!$D:$O,3,0))</f>
        <v/>
      </c>
      <c r="D206" s="102" t="str">
        <f>IF($A206="","",VLOOKUP($A206,'Annex 2 EHV charges'!$D:$O,4,0))</f>
        <v/>
      </c>
      <c r="E206" s="104" t="str">
        <f>IFERROR(IF(VLOOKUP($A206,'Annex 2 EHV charges'!$D:$P,10,FALSE)=0,"",VLOOKUP($A206,'Annex 2 EHV charges'!$D:$P,10,FALSE)),"")</f>
        <v/>
      </c>
      <c r="F206" s="105" t="str">
        <f>IFERROR(IF(VLOOKUP($A206,'Annex 2 EHV charges'!$D:$P,11,FALSE)=0,"",VLOOKUP($A206,'Annex 2 EHV charges'!$D:$P,11,FALSE)),"")</f>
        <v/>
      </c>
      <c r="G206" s="106" t="str">
        <f>IFERROR(IF(VLOOKUP($A206,'Annex 2 EHV charges'!$D:$P,12,FALSE)=0,"",VLOOKUP($A206,'Annex 2 EHV charges'!$D:$P,12,FALSE)),"")</f>
        <v/>
      </c>
      <c r="H206" s="106" t="str">
        <f>IFERROR(IF(VLOOKUP($A206,'Annex 2 EHV charges'!$D:$P,13,FALSE)=0,"",VLOOKUP($A206,'Annex 2 EHV charges'!$D:$P,13,FALSE)),"")</f>
        <v/>
      </c>
      <c r="I206" s="260" t="str">
        <f>IF(VLOOKUP(A206,'Annex 2 EHV charges'!$D$11:$Q$148,14,FALSE)&lt;=6,"",VLOOKUP(A206,'Annex 2 EHV charges'!$D$11:$Q$148,14,FALSE))</f>
        <v/>
      </c>
    </row>
    <row r="207" spans="1:9" x14ac:dyDescent="0.2">
      <c r="A207" s="103" t="str">
        <f t="array" ref="A207">IFERROR(INDEX('Annex 2 EHV charges'!$D$11:$D$260, MATCH(0, IF(ISBLANK('Annex 2 EHV charges'!$D$11:$D$260),1, COUNTIF(A$4:$A206, 'Annex 2 EHV charges'!$D$11:$D$260)), 0)),"")</f>
        <v/>
      </c>
      <c r="B207" s="102" t="str">
        <f>IF($A207="","",VLOOKUP($A207,'Annex 2 EHV charges'!$D:$O,2,0))</f>
        <v/>
      </c>
      <c r="C207" s="103" t="str">
        <f>IF($A207="","",VLOOKUP($A207,'Annex 2 EHV charges'!$D:$O,3,0))</f>
        <v/>
      </c>
      <c r="D207" s="102" t="str">
        <f>IF($A207="","",VLOOKUP($A207,'Annex 2 EHV charges'!$D:$O,4,0))</f>
        <v/>
      </c>
      <c r="E207" s="104" t="str">
        <f>IFERROR(IF(VLOOKUP($A207,'Annex 2 EHV charges'!$D:$P,10,FALSE)=0,"",VLOOKUP($A207,'Annex 2 EHV charges'!$D:$P,10,FALSE)),"")</f>
        <v/>
      </c>
      <c r="F207" s="105" t="str">
        <f>IFERROR(IF(VLOOKUP($A207,'Annex 2 EHV charges'!$D:$P,11,FALSE)=0,"",VLOOKUP($A207,'Annex 2 EHV charges'!$D:$P,11,FALSE)),"")</f>
        <v/>
      </c>
      <c r="G207" s="106" t="str">
        <f>IFERROR(IF(VLOOKUP($A207,'Annex 2 EHV charges'!$D:$P,12,FALSE)=0,"",VLOOKUP($A207,'Annex 2 EHV charges'!$D:$P,12,FALSE)),"")</f>
        <v/>
      </c>
      <c r="H207" s="106" t="str">
        <f>IFERROR(IF(VLOOKUP($A207,'Annex 2 EHV charges'!$D:$P,13,FALSE)=0,"",VLOOKUP($A207,'Annex 2 EHV charges'!$D:$P,13,FALSE)),"")</f>
        <v/>
      </c>
      <c r="I207" s="260" t="str">
        <f>IF(VLOOKUP(A207,'Annex 2 EHV charges'!$D$11:$Q$148,14,FALSE)&lt;=6,"",VLOOKUP(A207,'Annex 2 EHV charges'!$D$11:$Q$148,14,FALSE))</f>
        <v/>
      </c>
    </row>
    <row r="208" spans="1:9" x14ac:dyDescent="0.2">
      <c r="A208" s="103" t="str">
        <f t="array" ref="A208">IFERROR(INDEX('Annex 2 EHV charges'!$D$11:$D$260, MATCH(0, IF(ISBLANK('Annex 2 EHV charges'!$D$11:$D$260),1, COUNTIF(A$4:$A207, 'Annex 2 EHV charges'!$D$11:$D$260)), 0)),"")</f>
        <v/>
      </c>
      <c r="B208" s="102" t="str">
        <f>IF($A208="","",VLOOKUP($A208,'Annex 2 EHV charges'!$D:$O,2,0))</f>
        <v/>
      </c>
      <c r="C208" s="103" t="str">
        <f>IF($A208="","",VLOOKUP($A208,'Annex 2 EHV charges'!$D:$O,3,0))</f>
        <v/>
      </c>
      <c r="D208" s="102" t="str">
        <f>IF($A208="","",VLOOKUP($A208,'Annex 2 EHV charges'!$D:$O,4,0))</f>
        <v/>
      </c>
      <c r="E208" s="104" t="str">
        <f>IFERROR(IF(VLOOKUP($A208,'Annex 2 EHV charges'!$D:$P,10,FALSE)=0,"",VLOOKUP($A208,'Annex 2 EHV charges'!$D:$P,10,FALSE)),"")</f>
        <v/>
      </c>
      <c r="F208" s="105" t="str">
        <f>IFERROR(IF(VLOOKUP($A208,'Annex 2 EHV charges'!$D:$P,11,FALSE)=0,"",VLOOKUP($A208,'Annex 2 EHV charges'!$D:$P,11,FALSE)),"")</f>
        <v/>
      </c>
      <c r="G208" s="106" t="str">
        <f>IFERROR(IF(VLOOKUP($A208,'Annex 2 EHV charges'!$D:$P,12,FALSE)=0,"",VLOOKUP($A208,'Annex 2 EHV charges'!$D:$P,12,FALSE)),"")</f>
        <v/>
      </c>
      <c r="H208" s="106" t="str">
        <f>IFERROR(IF(VLOOKUP($A208,'Annex 2 EHV charges'!$D:$P,13,FALSE)=0,"",VLOOKUP($A208,'Annex 2 EHV charges'!$D:$P,13,FALSE)),"")</f>
        <v/>
      </c>
      <c r="I208" s="260" t="str">
        <f>IF(VLOOKUP(A208,'Annex 2 EHV charges'!$D$11:$Q$148,14,FALSE)&lt;=6,"",VLOOKUP(A208,'Annex 2 EHV charges'!$D$11:$Q$148,14,FALSE))</f>
        <v/>
      </c>
    </row>
    <row r="209" spans="1:9" x14ac:dyDescent="0.2">
      <c r="A209" s="103" t="str">
        <f t="array" ref="A209">IFERROR(INDEX('Annex 2 EHV charges'!$D$11:$D$260, MATCH(0, IF(ISBLANK('Annex 2 EHV charges'!$D$11:$D$260),1, COUNTIF(A$4:$A208, 'Annex 2 EHV charges'!$D$11:$D$260)), 0)),"")</f>
        <v/>
      </c>
      <c r="B209" s="102" t="str">
        <f>IF($A209="","",VLOOKUP($A209,'Annex 2 EHV charges'!$D:$O,2,0))</f>
        <v/>
      </c>
      <c r="C209" s="103" t="str">
        <f>IF($A209="","",VLOOKUP($A209,'Annex 2 EHV charges'!$D:$O,3,0))</f>
        <v/>
      </c>
      <c r="D209" s="102" t="str">
        <f>IF($A209="","",VLOOKUP($A209,'Annex 2 EHV charges'!$D:$O,4,0))</f>
        <v/>
      </c>
      <c r="E209" s="104" t="str">
        <f>IFERROR(IF(VLOOKUP($A209,'Annex 2 EHV charges'!$D:$P,10,FALSE)=0,"",VLOOKUP($A209,'Annex 2 EHV charges'!$D:$P,10,FALSE)),"")</f>
        <v/>
      </c>
      <c r="F209" s="105" t="str">
        <f>IFERROR(IF(VLOOKUP($A209,'Annex 2 EHV charges'!$D:$P,11,FALSE)=0,"",VLOOKUP($A209,'Annex 2 EHV charges'!$D:$P,11,FALSE)),"")</f>
        <v/>
      </c>
      <c r="G209" s="106" t="str">
        <f>IFERROR(IF(VLOOKUP($A209,'Annex 2 EHV charges'!$D:$P,12,FALSE)=0,"",VLOOKUP($A209,'Annex 2 EHV charges'!$D:$P,12,FALSE)),"")</f>
        <v/>
      </c>
      <c r="H209" s="106" t="str">
        <f>IFERROR(IF(VLOOKUP($A209,'Annex 2 EHV charges'!$D:$P,13,FALSE)=0,"",VLOOKUP($A209,'Annex 2 EHV charges'!$D:$P,13,FALSE)),"")</f>
        <v/>
      </c>
      <c r="I209" s="260" t="str">
        <f>IF(VLOOKUP(A209,'Annex 2 EHV charges'!$D$11:$Q$148,14,FALSE)&lt;=6,"",VLOOKUP(A209,'Annex 2 EHV charges'!$D$11:$Q$148,14,FALSE))</f>
        <v/>
      </c>
    </row>
    <row r="210" spans="1:9" x14ac:dyDescent="0.2">
      <c r="A210" s="103" t="str">
        <f t="array" ref="A210">IFERROR(INDEX('Annex 2 EHV charges'!$D$11:$D$260, MATCH(0, IF(ISBLANK('Annex 2 EHV charges'!$D$11:$D$260),1, COUNTIF(A$4:$A209, 'Annex 2 EHV charges'!$D$11:$D$260)), 0)),"")</f>
        <v/>
      </c>
      <c r="B210" s="102" t="str">
        <f>IF($A210="","",VLOOKUP($A210,'Annex 2 EHV charges'!$D:$O,2,0))</f>
        <v/>
      </c>
      <c r="C210" s="103" t="str">
        <f>IF($A210="","",VLOOKUP($A210,'Annex 2 EHV charges'!$D:$O,3,0))</f>
        <v/>
      </c>
      <c r="D210" s="102" t="str">
        <f>IF($A210="","",VLOOKUP($A210,'Annex 2 EHV charges'!$D:$O,4,0))</f>
        <v/>
      </c>
      <c r="E210" s="104" t="str">
        <f>IFERROR(IF(VLOOKUP($A210,'Annex 2 EHV charges'!$D:$P,10,FALSE)=0,"",VLOOKUP($A210,'Annex 2 EHV charges'!$D:$P,10,FALSE)),"")</f>
        <v/>
      </c>
      <c r="F210" s="105" t="str">
        <f>IFERROR(IF(VLOOKUP($A210,'Annex 2 EHV charges'!$D:$P,11,FALSE)=0,"",VLOOKUP($A210,'Annex 2 EHV charges'!$D:$P,11,FALSE)),"")</f>
        <v/>
      </c>
      <c r="G210" s="106" t="str">
        <f>IFERROR(IF(VLOOKUP($A210,'Annex 2 EHV charges'!$D:$P,12,FALSE)=0,"",VLOOKUP($A210,'Annex 2 EHV charges'!$D:$P,12,FALSE)),"")</f>
        <v/>
      </c>
      <c r="H210" s="106" t="str">
        <f>IFERROR(IF(VLOOKUP($A210,'Annex 2 EHV charges'!$D:$P,13,FALSE)=0,"",VLOOKUP($A210,'Annex 2 EHV charges'!$D:$P,13,FALSE)),"")</f>
        <v/>
      </c>
      <c r="I210" s="260" t="str">
        <f>IF(VLOOKUP(A210,'Annex 2 EHV charges'!$D$11:$Q$148,14,FALSE)&lt;=6,"",VLOOKUP(A210,'Annex 2 EHV charges'!$D$11:$Q$148,14,FALSE))</f>
        <v/>
      </c>
    </row>
    <row r="211" spans="1:9" x14ac:dyDescent="0.2">
      <c r="A211" s="103" t="str">
        <f t="array" ref="A211">IFERROR(INDEX('Annex 2 EHV charges'!$D$11:$D$260, MATCH(0, IF(ISBLANK('Annex 2 EHV charges'!$D$11:$D$260),1, COUNTIF(A$4:$A210, 'Annex 2 EHV charges'!$D$11:$D$260)), 0)),"")</f>
        <v/>
      </c>
      <c r="B211" s="102" t="str">
        <f>IF($A211="","",VLOOKUP($A211,'Annex 2 EHV charges'!$D:$O,2,0))</f>
        <v/>
      </c>
      <c r="C211" s="103" t="str">
        <f>IF($A211="","",VLOOKUP($A211,'Annex 2 EHV charges'!$D:$O,3,0))</f>
        <v/>
      </c>
      <c r="D211" s="102" t="str">
        <f>IF($A211="","",VLOOKUP($A211,'Annex 2 EHV charges'!$D:$O,4,0))</f>
        <v/>
      </c>
      <c r="E211" s="104" t="str">
        <f>IFERROR(IF(VLOOKUP($A211,'Annex 2 EHV charges'!$D:$P,10,FALSE)=0,"",VLOOKUP($A211,'Annex 2 EHV charges'!$D:$P,10,FALSE)),"")</f>
        <v/>
      </c>
      <c r="F211" s="105" t="str">
        <f>IFERROR(IF(VLOOKUP($A211,'Annex 2 EHV charges'!$D:$P,11,FALSE)=0,"",VLOOKUP($A211,'Annex 2 EHV charges'!$D:$P,11,FALSE)),"")</f>
        <v/>
      </c>
      <c r="G211" s="106" t="str">
        <f>IFERROR(IF(VLOOKUP($A211,'Annex 2 EHV charges'!$D:$P,12,FALSE)=0,"",VLOOKUP($A211,'Annex 2 EHV charges'!$D:$P,12,FALSE)),"")</f>
        <v/>
      </c>
      <c r="H211" s="106" t="str">
        <f>IFERROR(IF(VLOOKUP($A211,'Annex 2 EHV charges'!$D:$P,13,FALSE)=0,"",VLOOKUP($A211,'Annex 2 EHV charges'!$D:$P,13,FALSE)),"")</f>
        <v/>
      </c>
      <c r="I211" s="260" t="str">
        <f>IF(VLOOKUP(A211,'Annex 2 EHV charges'!$D$11:$Q$148,14,FALSE)&lt;=6,"",VLOOKUP(A211,'Annex 2 EHV charges'!$D$11:$Q$148,14,FALSE))</f>
        <v/>
      </c>
    </row>
    <row r="212" spans="1:9" x14ac:dyDescent="0.2">
      <c r="A212" s="103" t="str">
        <f t="array" ref="A212">IFERROR(INDEX('Annex 2 EHV charges'!$D$11:$D$260, MATCH(0, IF(ISBLANK('Annex 2 EHV charges'!$D$11:$D$260),1, COUNTIF(A$4:$A211, 'Annex 2 EHV charges'!$D$11:$D$260)), 0)),"")</f>
        <v/>
      </c>
      <c r="B212" s="102" t="str">
        <f>IF($A212="","",VLOOKUP($A212,'Annex 2 EHV charges'!$D:$O,2,0))</f>
        <v/>
      </c>
      <c r="C212" s="103" t="str">
        <f>IF($A212="","",VLOOKUP($A212,'Annex 2 EHV charges'!$D:$O,3,0))</f>
        <v/>
      </c>
      <c r="D212" s="102" t="str">
        <f>IF($A212="","",VLOOKUP($A212,'Annex 2 EHV charges'!$D:$O,4,0))</f>
        <v/>
      </c>
      <c r="E212" s="104" t="str">
        <f>IFERROR(IF(VLOOKUP($A212,'Annex 2 EHV charges'!$D:$P,10,FALSE)=0,"",VLOOKUP($A212,'Annex 2 EHV charges'!$D:$P,10,FALSE)),"")</f>
        <v/>
      </c>
      <c r="F212" s="105" t="str">
        <f>IFERROR(IF(VLOOKUP($A212,'Annex 2 EHV charges'!$D:$P,11,FALSE)=0,"",VLOOKUP($A212,'Annex 2 EHV charges'!$D:$P,11,FALSE)),"")</f>
        <v/>
      </c>
      <c r="G212" s="106" t="str">
        <f>IFERROR(IF(VLOOKUP($A212,'Annex 2 EHV charges'!$D:$P,12,FALSE)=0,"",VLOOKUP($A212,'Annex 2 EHV charges'!$D:$P,12,FALSE)),"")</f>
        <v/>
      </c>
      <c r="H212" s="106" t="str">
        <f>IFERROR(IF(VLOOKUP($A212,'Annex 2 EHV charges'!$D:$P,13,FALSE)=0,"",VLOOKUP($A212,'Annex 2 EHV charges'!$D:$P,13,FALSE)),"")</f>
        <v/>
      </c>
      <c r="I212" s="260" t="str">
        <f>IF(VLOOKUP(A212,'Annex 2 EHV charges'!$D$11:$Q$148,14,FALSE)&lt;=6,"",VLOOKUP(A212,'Annex 2 EHV charges'!$D$11:$Q$148,14,FALSE))</f>
        <v/>
      </c>
    </row>
    <row r="213" spans="1:9" x14ac:dyDescent="0.2">
      <c r="A213" s="103" t="str">
        <f t="array" ref="A213">IFERROR(INDEX('Annex 2 EHV charges'!$D$11:$D$260, MATCH(0, IF(ISBLANK('Annex 2 EHV charges'!$D$11:$D$260),1, COUNTIF(A$4:$A212, 'Annex 2 EHV charges'!$D$11:$D$260)), 0)),"")</f>
        <v/>
      </c>
      <c r="B213" s="102" t="str">
        <f>IF($A213="","",VLOOKUP($A213,'Annex 2 EHV charges'!$D:$O,2,0))</f>
        <v/>
      </c>
      <c r="C213" s="103" t="str">
        <f>IF($A213="","",VLOOKUP($A213,'Annex 2 EHV charges'!$D:$O,3,0))</f>
        <v/>
      </c>
      <c r="D213" s="102" t="str">
        <f>IF($A213="","",VLOOKUP($A213,'Annex 2 EHV charges'!$D:$O,4,0))</f>
        <v/>
      </c>
      <c r="E213" s="104" t="str">
        <f>IFERROR(IF(VLOOKUP($A213,'Annex 2 EHV charges'!$D:$P,10,FALSE)=0,"",VLOOKUP($A213,'Annex 2 EHV charges'!$D:$P,10,FALSE)),"")</f>
        <v/>
      </c>
      <c r="F213" s="105" t="str">
        <f>IFERROR(IF(VLOOKUP($A213,'Annex 2 EHV charges'!$D:$P,11,FALSE)=0,"",VLOOKUP($A213,'Annex 2 EHV charges'!$D:$P,11,FALSE)),"")</f>
        <v/>
      </c>
      <c r="G213" s="106" t="str">
        <f>IFERROR(IF(VLOOKUP($A213,'Annex 2 EHV charges'!$D:$P,12,FALSE)=0,"",VLOOKUP($A213,'Annex 2 EHV charges'!$D:$P,12,FALSE)),"")</f>
        <v/>
      </c>
      <c r="H213" s="106" t="str">
        <f>IFERROR(IF(VLOOKUP($A213,'Annex 2 EHV charges'!$D:$P,13,FALSE)=0,"",VLOOKUP($A213,'Annex 2 EHV charges'!$D:$P,13,FALSE)),"")</f>
        <v/>
      </c>
      <c r="I213" s="260" t="str">
        <f>IF(VLOOKUP(A213,'Annex 2 EHV charges'!$D$11:$Q$148,14,FALSE)&lt;=6,"",VLOOKUP(A213,'Annex 2 EHV charges'!$D$11:$Q$148,14,FALSE))</f>
        <v/>
      </c>
    </row>
    <row r="214" spans="1:9" x14ac:dyDescent="0.2">
      <c r="A214" s="103" t="str">
        <f t="array" ref="A214">IFERROR(INDEX('Annex 2 EHV charges'!$D$11:$D$260, MATCH(0, IF(ISBLANK('Annex 2 EHV charges'!$D$11:$D$260),1, COUNTIF(A$4:$A213, 'Annex 2 EHV charges'!$D$11:$D$260)), 0)),"")</f>
        <v/>
      </c>
      <c r="B214" s="102" t="str">
        <f>IF($A214="","",VLOOKUP($A214,'Annex 2 EHV charges'!$D:$O,2,0))</f>
        <v/>
      </c>
      <c r="C214" s="103" t="str">
        <f>IF($A214="","",VLOOKUP($A214,'Annex 2 EHV charges'!$D:$O,3,0))</f>
        <v/>
      </c>
      <c r="D214" s="102" t="str">
        <f>IF($A214="","",VLOOKUP($A214,'Annex 2 EHV charges'!$D:$O,4,0))</f>
        <v/>
      </c>
      <c r="E214" s="104" t="str">
        <f>IFERROR(IF(VLOOKUP($A214,'Annex 2 EHV charges'!$D:$P,10,FALSE)=0,"",VLOOKUP($A214,'Annex 2 EHV charges'!$D:$P,10,FALSE)),"")</f>
        <v/>
      </c>
      <c r="F214" s="105" t="str">
        <f>IFERROR(IF(VLOOKUP($A214,'Annex 2 EHV charges'!$D:$P,11,FALSE)=0,"",VLOOKUP($A214,'Annex 2 EHV charges'!$D:$P,11,FALSE)),"")</f>
        <v/>
      </c>
      <c r="G214" s="106" t="str">
        <f>IFERROR(IF(VLOOKUP($A214,'Annex 2 EHV charges'!$D:$P,12,FALSE)=0,"",VLOOKUP($A214,'Annex 2 EHV charges'!$D:$P,12,FALSE)),"")</f>
        <v/>
      </c>
      <c r="H214" s="106" t="str">
        <f>IFERROR(IF(VLOOKUP($A214,'Annex 2 EHV charges'!$D:$P,13,FALSE)=0,"",VLOOKUP($A214,'Annex 2 EHV charges'!$D:$P,13,FALSE)),"")</f>
        <v/>
      </c>
      <c r="I214" s="260" t="str">
        <f>IF(VLOOKUP(A214,'Annex 2 EHV charges'!$D$11:$Q$148,14,FALSE)&lt;=6,"",VLOOKUP(A214,'Annex 2 EHV charges'!$D$11:$Q$148,14,FALSE))</f>
        <v/>
      </c>
    </row>
    <row r="215" spans="1:9" x14ac:dyDescent="0.2">
      <c r="A215" s="103" t="str">
        <f t="array" ref="A215">IFERROR(INDEX('Annex 2 EHV charges'!$D$11:$D$260, MATCH(0, IF(ISBLANK('Annex 2 EHV charges'!$D$11:$D$260),1, COUNTIF(A$4:$A214, 'Annex 2 EHV charges'!$D$11:$D$260)), 0)),"")</f>
        <v/>
      </c>
      <c r="B215" s="102" t="str">
        <f>IF($A215="","",VLOOKUP($A215,'Annex 2 EHV charges'!$D:$O,2,0))</f>
        <v/>
      </c>
      <c r="C215" s="103" t="str">
        <f>IF($A215="","",VLOOKUP($A215,'Annex 2 EHV charges'!$D:$O,3,0))</f>
        <v/>
      </c>
      <c r="D215" s="102" t="str">
        <f>IF($A215="","",VLOOKUP($A215,'Annex 2 EHV charges'!$D:$O,4,0))</f>
        <v/>
      </c>
      <c r="E215" s="104" t="str">
        <f>IFERROR(IF(VLOOKUP($A215,'Annex 2 EHV charges'!$D:$P,10,FALSE)=0,"",VLOOKUP($A215,'Annex 2 EHV charges'!$D:$P,10,FALSE)),"")</f>
        <v/>
      </c>
      <c r="F215" s="105" t="str">
        <f>IFERROR(IF(VLOOKUP($A215,'Annex 2 EHV charges'!$D:$P,11,FALSE)=0,"",VLOOKUP($A215,'Annex 2 EHV charges'!$D:$P,11,FALSE)),"")</f>
        <v/>
      </c>
      <c r="G215" s="106" t="str">
        <f>IFERROR(IF(VLOOKUP($A215,'Annex 2 EHV charges'!$D:$P,12,FALSE)=0,"",VLOOKUP($A215,'Annex 2 EHV charges'!$D:$P,12,FALSE)),"")</f>
        <v/>
      </c>
      <c r="H215" s="106" t="str">
        <f>IFERROR(IF(VLOOKUP($A215,'Annex 2 EHV charges'!$D:$P,13,FALSE)=0,"",VLOOKUP($A215,'Annex 2 EHV charges'!$D:$P,13,FALSE)),"")</f>
        <v/>
      </c>
      <c r="I215" s="260" t="str">
        <f>IF(VLOOKUP(A215,'Annex 2 EHV charges'!$D$11:$Q$148,14,FALSE)&lt;=6,"",VLOOKUP(A215,'Annex 2 EHV charges'!$D$11:$Q$148,14,FALSE))</f>
        <v/>
      </c>
    </row>
    <row r="216" spans="1:9" x14ac:dyDescent="0.2">
      <c r="A216" s="103" t="str">
        <f t="array" ref="A216">IFERROR(INDEX('Annex 2 EHV charges'!$D$11:$D$260, MATCH(0, IF(ISBLANK('Annex 2 EHV charges'!$D$11:$D$260),1, COUNTIF(A$4:$A215, 'Annex 2 EHV charges'!$D$11:$D$260)), 0)),"")</f>
        <v/>
      </c>
      <c r="B216" s="102" t="str">
        <f>IF($A216="","",VLOOKUP($A216,'Annex 2 EHV charges'!$D:$O,2,0))</f>
        <v/>
      </c>
      <c r="C216" s="103" t="str">
        <f>IF($A216="","",VLOOKUP($A216,'Annex 2 EHV charges'!$D:$O,3,0))</f>
        <v/>
      </c>
      <c r="D216" s="102" t="str">
        <f>IF($A216="","",VLOOKUP($A216,'Annex 2 EHV charges'!$D:$O,4,0))</f>
        <v/>
      </c>
      <c r="E216" s="104" t="str">
        <f>IFERROR(IF(VLOOKUP($A216,'Annex 2 EHV charges'!$D:$P,10,FALSE)=0,"",VLOOKUP($A216,'Annex 2 EHV charges'!$D:$P,10,FALSE)),"")</f>
        <v/>
      </c>
      <c r="F216" s="105" t="str">
        <f>IFERROR(IF(VLOOKUP($A216,'Annex 2 EHV charges'!$D:$P,11,FALSE)=0,"",VLOOKUP($A216,'Annex 2 EHV charges'!$D:$P,11,FALSE)),"")</f>
        <v/>
      </c>
      <c r="G216" s="106" t="str">
        <f>IFERROR(IF(VLOOKUP($A216,'Annex 2 EHV charges'!$D:$P,12,FALSE)=0,"",VLOOKUP($A216,'Annex 2 EHV charges'!$D:$P,12,FALSE)),"")</f>
        <v/>
      </c>
      <c r="H216" s="106" t="str">
        <f>IFERROR(IF(VLOOKUP($A216,'Annex 2 EHV charges'!$D:$P,13,FALSE)=0,"",VLOOKUP($A216,'Annex 2 EHV charges'!$D:$P,13,FALSE)),"")</f>
        <v/>
      </c>
      <c r="I216" s="260" t="str">
        <f>IF(VLOOKUP(A216,'Annex 2 EHV charges'!$D$11:$Q$148,14,FALSE)&lt;=6,"",VLOOKUP(A216,'Annex 2 EHV charges'!$D$11:$Q$148,14,FALSE))</f>
        <v/>
      </c>
    </row>
    <row r="217" spans="1:9" x14ac:dyDescent="0.2">
      <c r="A217" s="103" t="str">
        <f t="array" ref="A217">IFERROR(INDEX('Annex 2 EHV charges'!$D$11:$D$260, MATCH(0, IF(ISBLANK('Annex 2 EHV charges'!$D$11:$D$260),1, COUNTIF(A$4:$A216, 'Annex 2 EHV charges'!$D$11:$D$260)), 0)),"")</f>
        <v/>
      </c>
      <c r="B217" s="102" t="str">
        <f>IF($A217="","",VLOOKUP($A217,'Annex 2 EHV charges'!$D:$O,2,0))</f>
        <v/>
      </c>
      <c r="C217" s="103" t="str">
        <f>IF($A217="","",VLOOKUP($A217,'Annex 2 EHV charges'!$D:$O,3,0))</f>
        <v/>
      </c>
      <c r="D217" s="102" t="str">
        <f>IF($A217="","",VLOOKUP($A217,'Annex 2 EHV charges'!$D:$O,4,0))</f>
        <v/>
      </c>
      <c r="E217" s="104" t="str">
        <f>IFERROR(IF(VLOOKUP($A217,'Annex 2 EHV charges'!$D:$P,10,FALSE)=0,"",VLOOKUP($A217,'Annex 2 EHV charges'!$D:$P,10,FALSE)),"")</f>
        <v/>
      </c>
      <c r="F217" s="105" t="str">
        <f>IFERROR(IF(VLOOKUP($A217,'Annex 2 EHV charges'!$D:$P,11,FALSE)=0,"",VLOOKUP($A217,'Annex 2 EHV charges'!$D:$P,11,FALSE)),"")</f>
        <v/>
      </c>
      <c r="G217" s="106" t="str">
        <f>IFERROR(IF(VLOOKUP($A217,'Annex 2 EHV charges'!$D:$P,12,FALSE)=0,"",VLOOKUP($A217,'Annex 2 EHV charges'!$D:$P,12,FALSE)),"")</f>
        <v/>
      </c>
      <c r="H217" s="106" t="str">
        <f>IFERROR(IF(VLOOKUP($A217,'Annex 2 EHV charges'!$D:$P,13,FALSE)=0,"",VLOOKUP($A217,'Annex 2 EHV charges'!$D:$P,13,FALSE)),"")</f>
        <v/>
      </c>
      <c r="I217" s="260" t="str">
        <f>IF(VLOOKUP(A217,'Annex 2 EHV charges'!$D$11:$Q$148,14,FALSE)&lt;=6,"",VLOOKUP(A217,'Annex 2 EHV charges'!$D$11:$Q$148,14,FALSE))</f>
        <v/>
      </c>
    </row>
    <row r="218" spans="1:9" x14ac:dyDescent="0.2">
      <c r="A218" s="103" t="str">
        <f t="array" ref="A218">IFERROR(INDEX('Annex 2 EHV charges'!$D$11:$D$260, MATCH(0, IF(ISBLANK('Annex 2 EHV charges'!$D$11:$D$260),1, COUNTIF(A$4:$A217, 'Annex 2 EHV charges'!$D$11:$D$260)), 0)),"")</f>
        <v/>
      </c>
      <c r="B218" s="102" t="str">
        <f>IF($A218="","",VLOOKUP($A218,'Annex 2 EHV charges'!$D:$O,2,0))</f>
        <v/>
      </c>
      <c r="C218" s="103" t="str">
        <f>IF($A218="","",VLOOKUP($A218,'Annex 2 EHV charges'!$D:$O,3,0))</f>
        <v/>
      </c>
      <c r="D218" s="102" t="str">
        <f>IF($A218="","",VLOOKUP($A218,'Annex 2 EHV charges'!$D:$O,4,0))</f>
        <v/>
      </c>
      <c r="E218" s="104" t="str">
        <f>IFERROR(IF(VLOOKUP($A218,'Annex 2 EHV charges'!$D:$P,10,FALSE)=0,"",VLOOKUP($A218,'Annex 2 EHV charges'!$D:$P,10,FALSE)),"")</f>
        <v/>
      </c>
      <c r="F218" s="105" t="str">
        <f>IFERROR(IF(VLOOKUP($A218,'Annex 2 EHV charges'!$D:$P,11,FALSE)=0,"",VLOOKUP($A218,'Annex 2 EHV charges'!$D:$P,11,FALSE)),"")</f>
        <v/>
      </c>
      <c r="G218" s="106" t="str">
        <f>IFERROR(IF(VLOOKUP($A218,'Annex 2 EHV charges'!$D:$P,12,FALSE)=0,"",VLOOKUP($A218,'Annex 2 EHV charges'!$D:$P,12,FALSE)),"")</f>
        <v/>
      </c>
      <c r="H218" s="106" t="str">
        <f>IFERROR(IF(VLOOKUP($A218,'Annex 2 EHV charges'!$D:$P,13,FALSE)=0,"",VLOOKUP($A218,'Annex 2 EHV charges'!$D:$P,13,FALSE)),"")</f>
        <v/>
      </c>
      <c r="I218" s="260" t="str">
        <f>IF(VLOOKUP(A218,'Annex 2 EHV charges'!$D$11:$Q$148,14,FALSE)&lt;=6,"",VLOOKUP(A218,'Annex 2 EHV charges'!$D$11:$Q$148,14,FALSE))</f>
        <v/>
      </c>
    </row>
    <row r="219" spans="1:9" x14ac:dyDescent="0.2">
      <c r="A219" s="103" t="str">
        <f t="array" ref="A219">IFERROR(INDEX('Annex 2 EHV charges'!$D$11:$D$260, MATCH(0, IF(ISBLANK('Annex 2 EHV charges'!$D$11:$D$260),1, COUNTIF(A$4:$A218, 'Annex 2 EHV charges'!$D$11:$D$260)), 0)),"")</f>
        <v/>
      </c>
      <c r="B219" s="102" t="str">
        <f>IF($A219="","",VLOOKUP($A219,'Annex 2 EHV charges'!$D:$O,2,0))</f>
        <v/>
      </c>
      <c r="C219" s="103" t="str">
        <f>IF($A219="","",VLOOKUP($A219,'Annex 2 EHV charges'!$D:$O,3,0))</f>
        <v/>
      </c>
      <c r="D219" s="102" t="str">
        <f>IF($A219="","",VLOOKUP($A219,'Annex 2 EHV charges'!$D:$O,4,0))</f>
        <v/>
      </c>
      <c r="E219" s="104" t="str">
        <f>IFERROR(IF(VLOOKUP($A219,'Annex 2 EHV charges'!$D:$P,10,FALSE)=0,"",VLOOKUP($A219,'Annex 2 EHV charges'!$D:$P,10,FALSE)),"")</f>
        <v/>
      </c>
      <c r="F219" s="105" t="str">
        <f>IFERROR(IF(VLOOKUP($A219,'Annex 2 EHV charges'!$D:$P,11,FALSE)=0,"",VLOOKUP($A219,'Annex 2 EHV charges'!$D:$P,11,FALSE)),"")</f>
        <v/>
      </c>
      <c r="G219" s="106" t="str">
        <f>IFERROR(IF(VLOOKUP($A219,'Annex 2 EHV charges'!$D:$P,12,FALSE)=0,"",VLOOKUP($A219,'Annex 2 EHV charges'!$D:$P,12,FALSE)),"")</f>
        <v/>
      </c>
      <c r="H219" s="106" t="str">
        <f>IFERROR(IF(VLOOKUP($A219,'Annex 2 EHV charges'!$D:$P,13,FALSE)=0,"",VLOOKUP($A219,'Annex 2 EHV charges'!$D:$P,13,FALSE)),"")</f>
        <v/>
      </c>
      <c r="I219" s="260" t="str">
        <f>IF(VLOOKUP(A219,'Annex 2 EHV charges'!$D$11:$Q$148,14,FALSE)&lt;=6,"",VLOOKUP(A219,'Annex 2 EHV charges'!$D$11:$Q$148,14,FALSE))</f>
        <v/>
      </c>
    </row>
    <row r="220" spans="1:9" x14ac:dyDescent="0.2">
      <c r="A220" s="103" t="str">
        <f t="array" ref="A220">IFERROR(INDEX('Annex 2 EHV charges'!$D$11:$D$260, MATCH(0, IF(ISBLANK('Annex 2 EHV charges'!$D$11:$D$260),1, COUNTIF(A$4:$A219, 'Annex 2 EHV charges'!$D$11:$D$260)), 0)),"")</f>
        <v/>
      </c>
      <c r="B220" s="102" t="str">
        <f>IF($A220="","",VLOOKUP($A220,'Annex 2 EHV charges'!$D:$O,2,0))</f>
        <v/>
      </c>
      <c r="C220" s="103" t="str">
        <f>IF($A220="","",VLOOKUP($A220,'Annex 2 EHV charges'!$D:$O,3,0))</f>
        <v/>
      </c>
      <c r="D220" s="102" t="str">
        <f>IF($A220="","",VLOOKUP($A220,'Annex 2 EHV charges'!$D:$O,4,0))</f>
        <v/>
      </c>
      <c r="E220" s="104" t="str">
        <f>IFERROR(IF(VLOOKUP($A220,'Annex 2 EHV charges'!$D:$P,10,FALSE)=0,"",VLOOKUP($A220,'Annex 2 EHV charges'!$D:$P,10,FALSE)),"")</f>
        <v/>
      </c>
      <c r="F220" s="105" t="str">
        <f>IFERROR(IF(VLOOKUP($A220,'Annex 2 EHV charges'!$D:$P,11,FALSE)=0,"",VLOOKUP($A220,'Annex 2 EHV charges'!$D:$P,11,FALSE)),"")</f>
        <v/>
      </c>
      <c r="G220" s="106" t="str">
        <f>IFERROR(IF(VLOOKUP($A220,'Annex 2 EHV charges'!$D:$P,12,FALSE)=0,"",VLOOKUP($A220,'Annex 2 EHV charges'!$D:$P,12,FALSE)),"")</f>
        <v/>
      </c>
      <c r="H220" s="106" t="str">
        <f>IFERROR(IF(VLOOKUP($A220,'Annex 2 EHV charges'!$D:$P,13,FALSE)=0,"",VLOOKUP($A220,'Annex 2 EHV charges'!$D:$P,13,FALSE)),"")</f>
        <v/>
      </c>
      <c r="I220" s="260" t="str">
        <f>IF(VLOOKUP(A220,'Annex 2 EHV charges'!$D$11:$Q$148,14,FALSE)&lt;=6,"",VLOOKUP(A220,'Annex 2 EHV charges'!$D$11:$Q$148,14,FALSE))</f>
        <v/>
      </c>
    </row>
    <row r="221" spans="1:9" x14ac:dyDescent="0.2">
      <c r="A221" s="103" t="str">
        <f t="array" ref="A221">IFERROR(INDEX('Annex 2 EHV charges'!$D$11:$D$260, MATCH(0, IF(ISBLANK('Annex 2 EHV charges'!$D$11:$D$260),1, COUNTIF(A$4:$A220, 'Annex 2 EHV charges'!$D$11:$D$260)), 0)),"")</f>
        <v/>
      </c>
      <c r="B221" s="102" t="str">
        <f>IF($A221="","",VLOOKUP($A221,'Annex 2 EHV charges'!$D:$O,2,0))</f>
        <v/>
      </c>
      <c r="C221" s="103" t="str">
        <f>IF($A221="","",VLOOKUP($A221,'Annex 2 EHV charges'!$D:$O,3,0))</f>
        <v/>
      </c>
      <c r="D221" s="102" t="str">
        <f>IF($A221="","",VLOOKUP($A221,'Annex 2 EHV charges'!$D:$O,4,0))</f>
        <v/>
      </c>
      <c r="E221" s="104" t="str">
        <f>IFERROR(IF(VLOOKUP($A221,'Annex 2 EHV charges'!$D:$P,10,FALSE)=0,"",VLOOKUP($A221,'Annex 2 EHV charges'!$D:$P,10,FALSE)),"")</f>
        <v/>
      </c>
      <c r="F221" s="105" t="str">
        <f>IFERROR(IF(VLOOKUP($A221,'Annex 2 EHV charges'!$D:$P,11,FALSE)=0,"",VLOOKUP($A221,'Annex 2 EHV charges'!$D:$P,11,FALSE)),"")</f>
        <v/>
      </c>
      <c r="G221" s="106" t="str">
        <f>IFERROR(IF(VLOOKUP($A221,'Annex 2 EHV charges'!$D:$P,12,FALSE)=0,"",VLOOKUP($A221,'Annex 2 EHV charges'!$D:$P,12,FALSE)),"")</f>
        <v/>
      </c>
      <c r="H221" s="106" t="str">
        <f>IFERROR(IF(VLOOKUP($A221,'Annex 2 EHV charges'!$D:$P,13,FALSE)=0,"",VLOOKUP($A221,'Annex 2 EHV charges'!$D:$P,13,FALSE)),"")</f>
        <v/>
      </c>
      <c r="I221" s="260" t="str">
        <f>IF(VLOOKUP(A221,'Annex 2 EHV charges'!$D$11:$Q$148,14,FALSE)&lt;=6,"",VLOOKUP(A221,'Annex 2 EHV charges'!$D$11:$Q$148,14,FALSE))</f>
        <v/>
      </c>
    </row>
    <row r="222" spans="1:9" x14ac:dyDescent="0.2">
      <c r="A222" s="103" t="str">
        <f t="array" ref="A222">IFERROR(INDEX('Annex 2 EHV charges'!$D$11:$D$260, MATCH(0, IF(ISBLANK('Annex 2 EHV charges'!$D$11:$D$260),1, COUNTIF(A$4:$A221, 'Annex 2 EHV charges'!$D$11:$D$260)), 0)),"")</f>
        <v/>
      </c>
      <c r="B222" s="102" t="str">
        <f>IF($A222="","",VLOOKUP($A222,'Annex 2 EHV charges'!$D:$O,2,0))</f>
        <v/>
      </c>
      <c r="C222" s="103" t="str">
        <f>IF($A222="","",VLOOKUP($A222,'Annex 2 EHV charges'!$D:$O,3,0))</f>
        <v/>
      </c>
      <c r="D222" s="102" t="str">
        <f>IF($A222="","",VLOOKUP($A222,'Annex 2 EHV charges'!$D:$O,4,0))</f>
        <v/>
      </c>
      <c r="E222" s="104" t="str">
        <f>IFERROR(IF(VLOOKUP($A222,'Annex 2 EHV charges'!$D:$P,10,FALSE)=0,"",VLOOKUP($A222,'Annex 2 EHV charges'!$D:$P,10,FALSE)),"")</f>
        <v/>
      </c>
      <c r="F222" s="105" t="str">
        <f>IFERROR(IF(VLOOKUP($A222,'Annex 2 EHV charges'!$D:$P,11,FALSE)=0,"",VLOOKUP($A222,'Annex 2 EHV charges'!$D:$P,11,FALSE)),"")</f>
        <v/>
      </c>
      <c r="G222" s="106" t="str">
        <f>IFERROR(IF(VLOOKUP($A222,'Annex 2 EHV charges'!$D:$P,12,FALSE)=0,"",VLOOKUP($A222,'Annex 2 EHV charges'!$D:$P,12,FALSE)),"")</f>
        <v/>
      </c>
      <c r="H222" s="106" t="str">
        <f>IFERROR(IF(VLOOKUP($A222,'Annex 2 EHV charges'!$D:$P,13,FALSE)=0,"",VLOOKUP($A222,'Annex 2 EHV charges'!$D:$P,13,FALSE)),"")</f>
        <v/>
      </c>
      <c r="I222" s="260" t="str">
        <f>IF(VLOOKUP(A222,'Annex 2 EHV charges'!$D$11:$Q$148,14,FALSE)&lt;=6,"",VLOOKUP(A222,'Annex 2 EHV charges'!$D$11:$Q$148,14,FALSE))</f>
        <v/>
      </c>
    </row>
    <row r="223" spans="1:9" x14ac:dyDescent="0.2">
      <c r="A223" s="103" t="str">
        <f t="array" ref="A223">IFERROR(INDEX('Annex 2 EHV charges'!$D$11:$D$260, MATCH(0, IF(ISBLANK('Annex 2 EHV charges'!$D$11:$D$260),1, COUNTIF(A$4:$A222, 'Annex 2 EHV charges'!$D$11:$D$260)), 0)),"")</f>
        <v/>
      </c>
      <c r="B223" s="102" t="str">
        <f>IF($A223="","",VLOOKUP($A223,'Annex 2 EHV charges'!$D:$O,2,0))</f>
        <v/>
      </c>
      <c r="C223" s="103" t="str">
        <f>IF($A223="","",VLOOKUP($A223,'Annex 2 EHV charges'!$D:$O,3,0))</f>
        <v/>
      </c>
      <c r="D223" s="102" t="str">
        <f>IF($A223="","",VLOOKUP($A223,'Annex 2 EHV charges'!$D:$O,4,0))</f>
        <v/>
      </c>
      <c r="E223" s="104" t="str">
        <f>IFERROR(IF(VLOOKUP($A223,'Annex 2 EHV charges'!$D:$P,10,FALSE)=0,"",VLOOKUP($A223,'Annex 2 EHV charges'!$D:$P,10,FALSE)),"")</f>
        <v/>
      </c>
      <c r="F223" s="105" t="str">
        <f>IFERROR(IF(VLOOKUP($A223,'Annex 2 EHV charges'!$D:$P,11,FALSE)=0,"",VLOOKUP($A223,'Annex 2 EHV charges'!$D:$P,11,FALSE)),"")</f>
        <v/>
      </c>
      <c r="G223" s="106" t="str">
        <f>IFERROR(IF(VLOOKUP($A223,'Annex 2 EHV charges'!$D:$P,12,FALSE)=0,"",VLOOKUP($A223,'Annex 2 EHV charges'!$D:$P,12,FALSE)),"")</f>
        <v/>
      </c>
      <c r="H223" s="106" t="str">
        <f>IFERROR(IF(VLOOKUP($A223,'Annex 2 EHV charges'!$D:$P,13,FALSE)=0,"",VLOOKUP($A223,'Annex 2 EHV charges'!$D:$P,13,FALSE)),"")</f>
        <v/>
      </c>
      <c r="I223" s="260" t="str">
        <f>IF(VLOOKUP(A223,'Annex 2 EHV charges'!$D$11:$Q$148,14,FALSE)&lt;=6,"",VLOOKUP(A223,'Annex 2 EHV charges'!$D$11:$Q$148,14,FALSE))</f>
        <v/>
      </c>
    </row>
    <row r="224" spans="1:9" x14ac:dyDescent="0.2">
      <c r="A224" s="103" t="str">
        <f t="array" ref="A224">IFERROR(INDEX('Annex 2 EHV charges'!$D$11:$D$260, MATCH(0, IF(ISBLANK('Annex 2 EHV charges'!$D$11:$D$260),1, COUNTIF(A$4:$A223, 'Annex 2 EHV charges'!$D$11:$D$260)), 0)),"")</f>
        <v/>
      </c>
      <c r="B224" s="102" t="str">
        <f>IF($A224="","",VLOOKUP($A224,'Annex 2 EHV charges'!$D:$O,2,0))</f>
        <v/>
      </c>
      <c r="C224" s="103" t="str">
        <f>IF($A224="","",VLOOKUP($A224,'Annex 2 EHV charges'!$D:$O,3,0))</f>
        <v/>
      </c>
      <c r="D224" s="102" t="str">
        <f>IF($A224="","",VLOOKUP($A224,'Annex 2 EHV charges'!$D:$O,4,0))</f>
        <v/>
      </c>
      <c r="E224" s="104" t="str">
        <f>IFERROR(IF(VLOOKUP($A224,'Annex 2 EHV charges'!$D:$P,10,FALSE)=0,"",VLOOKUP($A224,'Annex 2 EHV charges'!$D:$P,10,FALSE)),"")</f>
        <v/>
      </c>
      <c r="F224" s="105" t="str">
        <f>IFERROR(IF(VLOOKUP($A224,'Annex 2 EHV charges'!$D:$P,11,FALSE)=0,"",VLOOKUP($A224,'Annex 2 EHV charges'!$D:$P,11,FALSE)),"")</f>
        <v/>
      </c>
      <c r="G224" s="106" t="str">
        <f>IFERROR(IF(VLOOKUP($A224,'Annex 2 EHV charges'!$D:$P,12,FALSE)=0,"",VLOOKUP($A224,'Annex 2 EHV charges'!$D:$P,12,FALSE)),"")</f>
        <v/>
      </c>
      <c r="H224" s="106" t="str">
        <f>IFERROR(IF(VLOOKUP($A224,'Annex 2 EHV charges'!$D:$P,13,FALSE)=0,"",VLOOKUP($A224,'Annex 2 EHV charges'!$D:$P,13,FALSE)),"")</f>
        <v/>
      </c>
      <c r="I224" s="260" t="str">
        <f>IF(VLOOKUP(A224,'Annex 2 EHV charges'!$D$11:$Q$148,14,FALSE)&lt;=6,"",VLOOKUP(A224,'Annex 2 EHV charges'!$D$11:$Q$148,14,FALSE))</f>
        <v/>
      </c>
    </row>
    <row r="225" spans="1:9" x14ac:dyDescent="0.2">
      <c r="A225" s="103" t="str">
        <f t="array" ref="A225">IFERROR(INDEX('Annex 2 EHV charges'!$D$11:$D$260, MATCH(0, IF(ISBLANK('Annex 2 EHV charges'!$D$11:$D$260),1, COUNTIF(A$4:$A224, 'Annex 2 EHV charges'!$D$11:$D$260)), 0)),"")</f>
        <v/>
      </c>
      <c r="B225" s="102" t="str">
        <f>IF($A225="","",VLOOKUP($A225,'Annex 2 EHV charges'!$D:$O,2,0))</f>
        <v/>
      </c>
      <c r="C225" s="103" t="str">
        <f>IF($A225="","",VLOOKUP($A225,'Annex 2 EHV charges'!$D:$O,3,0))</f>
        <v/>
      </c>
      <c r="D225" s="102" t="str">
        <f>IF($A225="","",VLOOKUP($A225,'Annex 2 EHV charges'!$D:$O,4,0))</f>
        <v/>
      </c>
      <c r="E225" s="104" t="str">
        <f>IFERROR(IF(VLOOKUP($A225,'Annex 2 EHV charges'!$D:$P,10,FALSE)=0,"",VLOOKUP($A225,'Annex 2 EHV charges'!$D:$P,10,FALSE)),"")</f>
        <v/>
      </c>
      <c r="F225" s="105" t="str">
        <f>IFERROR(IF(VLOOKUP($A225,'Annex 2 EHV charges'!$D:$P,11,FALSE)=0,"",VLOOKUP($A225,'Annex 2 EHV charges'!$D:$P,11,FALSE)),"")</f>
        <v/>
      </c>
      <c r="G225" s="106" t="str">
        <f>IFERROR(IF(VLOOKUP($A225,'Annex 2 EHV charges'!$D:$P,12,FALSE)=0,"",VLOOKUP($A225,'Annex 2 EHV charges'!$D:$P,12,FALSE)),"")</f>
        <v/>
      </c>
      <c r="H225" s="106" t="str">
        <f>IFERROR(IF(VLOOKUP($A225,'Annex 2 EHV charges'!$D:$P,13,FALSE)=0,"",VLOOKUP($A225,'Annex 2 EHV charges'!$D:$P,13,FALSE)),"")</f>
        <v/>
      </c>
      <c r="I225" s="260" t="str">
        <f>IF(VLOOKUP(A225,'Annex 2 EHV charges'!$D$11:$Q$148,14,FALSE)&lt;=6,"",VLOOKUP(A225,'Annex 2 EHV charges'!$D$11:$Q$148,14,FALSE))</f>
        <v/>
      </c>
    </row>
    <row r="226" spans="1:9" x14ac:dyDescent="0.2">
      <c r="A226" s="103" t="str">
        <f t="array" ref="A226">IFERROR(INDEX('Annex 2 EHV charges'!$D$11:$D$260, MATCH(0, IF(ISBLANK('Annex 2 EHV charges'!$D$11:$D$260),1, COUNTIF(A$4:$A225, 'Annex 2 EHV charges'!$D$11:$D$260)), 0)),"")</f>
        <v/>
      </c>
      <c r="B226" s="102" t="str">
        <f>IF($A226="","",VLOOKUP($A226,'Annex 2 EHV charges'!$D:$O,2,0))</f>
        <v/>
      </c>
      <c r="C226" s="103" t="str">
        <f>IF($A226="","",VLOOKUP($A226,'Annex 2 EHV charges'!$D:$O,3,0))</f>
        <v/>
      </c>
      <c r="D226" s="102" t="str">
        <f>IF($A226="","",VLOOKUP($A226,'Annex 2 EHV charges'!$D:$O,4,0))</f>
        <v/>
      </c>
      <c r="E226" s="104" t="str">
        <f>IFERROR(IF(VLOOKUP($A226,'Annex 2 EHV charges'!$D:$P,10,FALSE)=0,"",VLOOKUP($A226,'Annex 2 EHV charges'!$D:$P,10,FALSE)),"")</f>
        <v/>
      </c>
      <c r="F226" s="105" t="str">
        <f>IFERROR(IF(VLOOKUP($A226,'Annex 2 EHV charges'!$D:$P,11,FALSE)=0,"",VLOOKUP($A226,'Annex 2 EHV charges'!$D:$P,11,FALSE)),"")</f>
        <v/>
      </c>
      <c r="G226" s="106" t="str">
        <f>IFERROR(IF(VLOOKUP($A226,'Annex 2 EHV charges'!$D:$P,12,FALSE)=0,"",VLOOKUP($A226,'Annex 2 EHV charges'!$D:$P,12,FALSE)),"")</f>
        <v/>
      </c>
      <c r="H226" s="106" t="str">
        <f>IFERROR(IF(VLOOKUP($A226,'Annex 2 EHV charges'!$D:$P,13,FALSE)=0,"",VLOOKUP($A226,'Annex 2 EHV charges'!$D:$P,13,FALSE)),"")</f>
        <v/>
      </c>
      <c r="I226" s="260" t="str">
        <f>IF(VLOOKUP(A226,'Annex 2 EHV charges'!$D$11:$Q$148,14,FALSE)&lt;=6,"",VLOOKUP(A226,'Annex 2 EHV charges'!$D$11:$Q$148,14,FALSE))</f>
        <v/>
      </c>
    </row>
    <row r="227" spans="1:9" x14ac:dyDescent="0.2">
      <c r="A227" s="103" t="str">
        <f t="array" ref="A227">IFERROR(INDEX('Annex 2 EHV charges'!$D$11:$D$260, MATCH(0, IF(ISBLANK('Annex 2 EHV charges'!$D$11:$D$260),1, COUNTIF(A$4:$A226, 'Annex 2 EHV charges'!$D$11:$D$260)), 0)),"")</f>
        <v/>
      </c>
      <c r="B227" s="102" t="str">
        <f>IF($A227="","",VLOOKUP($A227,'Annex 2 EHV charges'!$D:$O,2,0))</f>
        <v/>
      </c>
      <c r="C227" s="103" t="str">
        <f>IF($A227="","",VLOOKUP($A227,'Annex 2 EHV charges'!$D:$O,3,0))</f>
        <v/>
      </c>
      <c r="D227" s="102" t="str">
        <f>IF($A227="","",VLOOKUP($A227,'Annex 2 EHV charges'!$D:$O,4,0))</f>
        <v/>
      </c>
      <c r="E227" s="104" t="str">
        <f>IFERROR(IF(VLOOKUP($A227,'Annex 2 EHV charges'!$D:$P,10,FALSE)=0,"",VLOOKUP($A227,'Annex 2 EHV charges'!$D:$P,10,FALSE)),"")</f>
        <v/>
      </c>
      <c r="F227" s="105" t="str">
        <f>IFERROR(IF(VLOOKUP($A227,'Annex 2 EHV charges'!$D:$P,11,FALSE)=0,"",VLOOKUP($A227,'Annex 2 EHV charges'!$D:$P,11,FALSE)),"")</f>
        <v/>
      </c>
      <c r="G227" s="106" t="str">
        <f>IFERROR(IF(VLOOKUP($A227,'Annex 2 EHV charges'!$D:$P,12,FALSE)=0,"",VLOOKUP($A227,'Annex 2 EHV charges'!$D:$P,12,FALSE)),"")</f>
        <v/>
      </c>
      <c r="H227" s="106" t="str">
        <f>IFERROR(IF(VLOOKUP($A227,'Annex 2 EHV charges'!$D:$P,13,FALSE)=0,"",VLOOKUP($A227,'Annex 2 EHV charges'!$D:$P,13,FALSE)),"")</f>
        <v/>
      </c>
      <c r="I227" s="260" t="str">
        <f>IF(VLOOKUP(A227,'Annex 2 EHV charges'!$D$11:$Q$148,14,FALSE)&lt;=6,"",VLOOKUP(A227,'Annex 2 EHV charges'!$D$11:$Q$148,14,FALSE))</f>
        <v/>
      </c>
    </row>
    <row r="228" spans="1:9" x14ac:dyDescent="0.2">
      <c r="A228" s="103" t="str">
        <f t="array" ref="A228">IFERROR(INDEX('Annex 2 EHV charges'!$D$11:$D$260, MATCH(0, IF(ISBLANK('Annex 2 EHV charges'!$D$11:$D$260),1, COUNTIF(A$4:$A227, 'Annex 2 EHV charges'!$D$11:$D$260)), 0)),"")</f>
        <v/>
      </c>
      <c r="B228" s="102" t="str">
        <f>IF($A228="","",VLOOKUP($A228,'Annex 2 EHV charges'!$D:$O,2,0))</f>
        <v/>
      </c>
      <c r="C228" s="103" t="str">
        <f>IF($A228="","",VLOOKUP($A228,'Annex 2 EHV charges'!$D:$O,3,0))</f>
        <v/>
      </c>
      <c r="D228" s="102" t="str">
        <f>IF($A228="","",VLOOKUP($A228,'Annex 2 EHV charges'!$D:$O,4,0))</f>
        <v/>
      </c>
      <c r="E228" s="104" t="str">
        <f>IFERROR(IF(VLOOKUP($A228,'Annex 2 EHV charges'!$D:$P,10,FALSE)=0,"",VLOOKUP($A228,'Annex 2 EHV charges'!$D:$P,10,FALSE)),"")</f>
        <v/>
      </c>
      <c r="F228" s="105" t="str">
        <f>IFERROR(IF(VLOOKUP($A228,'Annex 2 EHV charges'!$D:$P,11,FALSE)=0,"",VLOOKUP($A228,'Annex 2 EHV charges'!$D:$P,11,FALSE)),"")</f>
        <v/>
      </c>
      <c r="G228" s="106" t="str">
        <f>IFERROR(IF(VLOOKUP($A228,'Annex 2 EHV charges'!$D:$P,12,FALSE)=0,"",VLOOKUP($A228,'Annex 2 EHV charges'!$D:$P,12,FALSE)),"")</f>
        <v/>
      </c>
      <c r="H228" s="106" t="str">
        <f>IFERROR(IF(VLOOKUP($A228,'Annex 2 EHV charges'!$D:$P,13,FALSE)=0,"",VLOOKUP($A228,'Annex 2 EHV charges'!$D:$P,13,FALSE)),"")</f>
        <v/>
      </c>
      <c r="I228" s="260" t="str">
        <f>IF(VLOOKUP(A228,'Annex 2 EHV charges'!$D$11:$Q$148,14,FALSE)&lt;=6,"",VLOOKUP(A228,'Annex 2 EHV charges'!$D$11:$Q$148,14,FALSE))</f>
        <v/>
      </c>
    </row>
    <row r="229" spans="1:9" x14ac:dyDescent="0.2">
      <c r="A229" s="103" t="str">
        <f t="array" ref="A229">IFERROR(INDEX('Annex 2 EHV charges'!$D$11:$D$260, MATCH(0, IF(ISBLANK('Annex 2 EHV charges'!$D$11:$D$260),1, COUNTIF(A$4:$A228, 'Annex 2 EHV charges'!$D$11:$D$260)), 0)),"")</f>
        <v/>
      </c>
      <c r="B229" s="102" t="str">
        <f>IF($A229="","",VLOOKUP($A229,'Annex 2 EHV charges'!$D:$O,2,0))</f>
        <v/>
      </c>
      <c r="C229" s="103" t="str">
        <f>IF($A229="","",VLOOKUP($A229,'Annex 2 EHV charges'!$D:$O,3,0))</f>
        <v/>
      </c>
      <c r="D229" s="102" t="str">
        <f>IF($A229="","",VLOOKUP($A229,'Annex 2 EHV charges'!$D:$O,4,0))</f>
        <v/>
      </c>
      <c r="E229" s="104" t="str">
        <f>IFERROR(IF(VLOOKUP($A229,'Annex 2 EHV charges'!$D:$P,10,FALSE)=0,"",VLOOKUP($A229,'Annex 2 EHV charges'!$D:$P,10,FALSE)),"")</f>
        <v/>
      </c>
      <c r="F229" s="105" t="str">
        <f>IFERROR(IF(VLOOKUP($A229,'Annex 2 EHV charges'!$D:$P,11,FALSE)=0,"",VLOOKUP($A229,'Annex 2 EHV charges'!$D:$P,11,FALSE)),"")</f>
        <v/>
      </c>
      <c r="G229" s="106" t="str">
        <f>IFERROR(IF(VLOOKUP($A229,'Annex 2 EHV charges'!$D:$P,12,FALSE)=0,"",VLOOKUP($A229,'Annex 2 EHV charges'!$D:$P,12,FALSE)),"")</f>
        <v/>
      </c>
      <c r="H229" s="106" t="str">
        <f>IFERROR(IF(VLOOKUP($A229,'Annex 2 EHV charges'!$D:$P,13,FALSE)=0,"",VLOOKUP($A229,'Annex 2 EHV charges'!$D:$P,13,FALSE)),"")</f>
        <v/>
      </c>
      <c r="I229" s="260" t="str">
        <f>IF(VLOOKUP(A229,'Annex 2 EHV charges'!$D$11:$Q$148,14,FALSE)&lt;=6,"",VLOOKUP(A229,'Annex 2 EHV charges'!$D$11:$Q$148,14,FALSE))</f>
        <v/>
      </c>
    </row>
    <row r="230" spans="1:9" x14ac:dyDescent="0.2">
      <c r="A230" s="103" t="str">
        <f t="array" ref="A230">IFERROR(INDEX('Annex 2 EHV charges'!$D$11:$D$260, MATCH(0, IF(ISBLANK('Annex 2 EHV charges'!$D$11:$D$260),1, COUNTIF(A$4:$A229, 'Annex 2 EHV charges'!$D$11:$D$260)), 0)),"")</f>
        <v/>
      </c>
      <c r="B230" s="102" t="str">
        <f>IF($A230="","",VLOOKUP($A230,'Annex 2 EHV charges'!$D:$O,2,0))</f>
        <v/>
      </c>
      <c r="C230" s="103" t="str">
        <f>IF($A230="","",VLOOKUP($A230,'Annex 2 EHV charges'!$D:$O,3,0))</f>
        <v/>
      </c>
      <c r="D230" s="102" t="str">
        <f>IF($A230="","",VLOOKUP($A230,'Annex 2 EHV charges'!$D:$O,4,0))</f>
        <v/>
      </c>
      <c r="E230" s="104" t="str">
        <f>IFERROR(IF(VLOOKUP($A230,'Annex 2 EHV charges'!$D:$P,10,FALSE)=0,"",VLOOKUP($A230,'Annex 2 EHV charges'!$D:$P,10,FALSE)),"")</f>
        <v/>
      </c>
      <c r="F230" s="105" t="str">
        <f>IFERROR(IF(VLOOKUP($A230,'Annex 2 EHV charges'!$D:$P,11,FALSE)=0,"",VLOOKUP($A230,'Annex 2 EHV charges'!$D:$P,11,FALSE)),"")</f>
        <v/>
      </c>
      <c r="G230" s="106" t="str">
        <f>IFERROR(IF(VLOOKUP($A230,'Annex 2 EHV charges'!$D:$P,12,FALSE)=0,"",VLOOKUP($A230,'Annex 2 EHV charges'!$D:$P,12,FALSE)),"")</f>
        <v/>
      </c>
      <c r="H230" s="106" t="str">
        <f>IFERROR(IF(VLOOKUP($A230,'Annex 2 EHV charges'!$D:$P,13,FALSE)=0,"",VLOOKUP($A230,'Annex 2 EHV charges'!$D:$P,13,FALSE)),"")</f>
        <v/>
      </c>
      <c r="I230" s="260" t="str">
        <f>IF(VLOOKUP(A230,'Annex 2 EHV charges'!$D$11:$Q$148,14,FALSE)&lt;=6,"",VLOOKUP(A230,'Annex 2 EHV charges'!$D$11:$Q$148,14,FALSE))</f>
        <v/>
      </c>
    </row>
    <row r="231" spans="1:9" x14ac:dyDescent="0.2">
      <c r="A231" s="103" t="str">
        <f t="array" ref="A231">IFERROR(INDEX('Annex 2 EHV charges'!$D$11:$D$260, MATCH(0, IF(ISBLANK('Annex 2 EHV charges'!$D$11:$D$260),1, COUNTIF(A$4:$A230, 'Annex 2 EHV charges'!$D$11:$D$260)), 0)),"")</f>
        <v/>
      </c>
      <c r="B231" s="102" t="str">
        <f>IF($A231="","",VLOOKUP($A231,'Annex 2 EHV charges'!$D:$O,2,0))</f>
        <v/>
      </c>
      <c r="C231" s="103" t="str">
        <f>IF($A231="","",VLOOKUP($A231,'Annex 2 EHV charges'!$D:$O,3,0))</f>
        <v/>
      </c>
      <c r="D231" s="102" t="str">
        <f>IF($A231="","",VLOOKUP($A231,'Annex 2 EHV charges'!$D:$O,4,0))</f>
        <v/>
      </c>
      <c r="E231" s="104" t="str">
        <f>IFERROR(IF(VLOOKUP($A231,'Annex 2 EHV charges'!$D:$P,10,FALSE)=0,"",VLOOKUP($A231,'Annex 2 EHV charges'!$D:$P,10,FALSE)),"")</f>
        <v/>
      </c>
      <c r="F231" s="105" t="str">
        <f>IFERROR(IF(VLOOKUP($A231,'Annex 2 EHV charges'!$D:$P,11,FALSE)=0,"",VLOOKUP($A231,'Annex 2 EHV charges'!$D:$P,11,FALSE)),"")</f>
        <v/>
      </c>
      <c r="G231" s="106" t="str">
        <f>IFERROR(IF(VLOOKUP($A231,'Annex 2 EHV charges'!$D:$P,12,FALSE)=0,"",VLOOKUP($A231,'Annex 2 EHV charges'!$D:$P,12,FALSE)),"")</f>
        <v/>
      </c>
      <c r="H231" s="106" t="str">
        <f>IFERROR(IF(VLOOKUP($A231,'Annex 2 EHV charges'!$D:$P,13,FALSE)=0,"",VLOOKUP($A231,'Annex 2 EHV charges'!$D:$P,13,FALSE)),"")</f>
        <v/>
      </c>
      <c r="I231" s="260" t="str">
        <f>IF(VLOOKUP(A231,'Annex 2 EHV charges'!$D$11:$Q$148,14,FALSE)&lt;=6,"",VLOOKUP(A231,'Annex 2 EHV charges'!$D$11:$Q$148,14,FALSE))</f>
        <v/>
      </c>
    </row>
    <row r="232" spans="1:9" x14ac:dyDescent="0.2">
      <c r="A232" s="103" t="str">
        <f t="array" ref="A232">IFERROR(INDEX('Annex 2 EHV charges'!$D$11:$D$260, MATCH(0, IF(ISBLANK('Annex 2 EHV charges'!$D$11:$D$260),1, COUNTIF(A$4:$A231, 'Annex 2 EHV charges'!$D$11:$D$260)), 0)),"")</f>
        <v/>
      </c>
      <c r="B232" s="102" t="str">
        <f>IF($A232="","",VLOOKUP($A232,'Annex 2 EHV charges'!$D:$O,2,0))</f>
        <v/>
      </c>
      <c r="C232" s="103" t="str">
        <f>IF($A232="","",VLOOKUP($A232,'Annex 2 EHV charges'!$D:$O,3,0))</f>
        <v/>
      </c>
      <c r="D232" s="102" t="str">
        <f>IF($A232="","",VLOOKUP($A232,'Annex 2 EHV charges'!$D:$O,4,0))</f>
        <v/>
      </c>
      <c r="E232" s="104" t="str">
        <f>IFERROR(IF(VLOOKUP($A232,'Annex 2 EHV charges'!$D:$P,10,FALSE)=0,"",VLOOKUP($A232,'Annex 2 EHV charges'!$D:$P,10,FALSE)),"")</f>
        <v/>
      </c>
      <c r="F232" s="105" t="str">
        <f>IFERROR(IF(VLOOKUP($A232,'Annex 2 EHV charges'!$D:$P,11,FALSE)=0,"",VLOOKUP($A232,'Annex 2 EHV charges'!$D:$P,11,FALSE)),"")</f>
        <v/>
      </c>
      <c r="G232" s="106" t="str">
        <f>IFERROR(IF(VLOOKUP($A232,'Annex 2 EHV charges'!$D:$P,12,FALSE)=0,"",VLOOKUP($A232,'Annex 2 EHV charges'!$D:$P,12,FALSE)),"")</f>
        <v/>
      </c>
      <c r="H232" s="106" t="str">
        <f>IFERROR(IF(VLOOKUP($A232,'Annex 2 EHV charges'!$D:$P,13,FALSE)=0,"",VLOOKUP($A232,'Annex 2 EHV charges'!$D:$P,13,FALSE)),"")</f>
        <v/>
      </c>
      <c r="I232" s="260" t="str">
        <f>IF(VLOOKUP(A232,'Annex 2 EHV charges'!$D$11:$Q$148,14,FALSE)&lt;=6,"",VLOOKUP(A232,'Annex 2 EHV charges'!$D$11:$Q$148,14,FALSE))</f>
        <v/>
      </c>
    </row>
    <row r="233" spans="1:9" x14ac:dyDescent="0.2">
      <c r="A233" s="103" t="str">
        <f t="array" ref="A233">IFERROR(INDEX('Annex 2 EHV charges'!$D$11:$D$260, MATCH(0, IF(ISBLANK('Annex 2 EHV charges'!$D$11:$D$260),1, COUNTIF(A$4:$A232, 'Annex 2 EHV charges'!$D$11:$D$260)), 0)),"")</f>
        <v/>
      </c>
      <c r="B233" s="102" t="str">
        <f>IF($A233="","",VLOOKUP($A233,'Annex 2 EHV charges'!$D:$O,2,0))</f>
        <v/>
      </c>
      <c r="C233" s="103" t="str">
        <f>IF($A233="","",VLOOKUP($A233,'Annex 2 EHV charges'!$D:$O,3,0))</f>
        <v/>
      </c>
      <c r="D233" s="102" t="str">
        <f>IF($A233="","",VLOOKUP($A233,'Annex 2 EHV charges'!$D:$O,4,0))</f>
        <v/>
      </c>
      <c r="E233" s="104" t="str">
        <f>IFERROR(IF(VLOOKUP($A233,'Annex 2 EHV charges'!$D:$P,10,FALSE)=0,"",VLOOKUP($A233,'Annex 2 EHV charges'!$D:$P,10,FALSE)),"")</f>
        <v/>
      </c>
      <c r="F233" s="105" t="str">
        <f>IFERROR(IF(VLOOKUP($A233,'Annex 2 EHV charges'!$D:$P,11,FALSE)=0,"",VLOOKUP($A233,'Annex 2 EHV charges'!$D:$P,11,FALSE)),"")</f>
        <v/>
      </c>
      <c r="G233" s="106" t="str">
        <f>IFERROR(IF(VLOOKUP($A233,'Annex 2 EHV charges'!$D:$P,12,FALSE)=0,"",VLOOKUP($A233,'Annex 2 EHV charges'!$D:$P,12,FALSE)),"")</f>
        <v/>
      </c>
      <c r="H233" s="106" t="str">
        <f>IFERROR(IF(VLOOKUP($A233,'Annex 2 EHV charges'!$D:$P,13,FALSE)=0,"",VLOOKUP($A233,'Annex 2 EHV charges'!$D:$P,13,FALSE)),"")</f>
        <v/>
      </c>
      <c r="I233" s="260" t="str">
        <f>IF(VLOOKUP(A233,'Annex 2 EHV charges'!$D$11:$Q$148,14,FALSE)&lt;=6,"",VLOOKUP(A233,'Annex 2 EHV charges'!$D$11:$Q$148,14,FALSE))</f>
        <v/>
      </c>
    </row>
    <row r="234" spans="1:9" x14ac:dyDescent="0.2">
      <c r="A234" s="103" t="str">
        <f t="array" ref="A234">IFERROR(INDEX('Annex 2 EHV charges'!$D$11:$D$260, MATCH(0, IF(ISBLANK('Annex 2 EHV charges'!$D$11:$D$260),1, COUNTIF(A$4:$A233, 'Annex 2 EHV charges'!$D$11:$D$260)), 0)),"")</f>
        <v/>
      </c>
      <c r="B234" s="102" t="str">
        <f>IF($A234="","",VLOOKUP($A234,'Annex 2 EHV charges'!$D:$O,2,0))</f>
        <v/>
      </c>
      <c r="C234" s="103" t="str">
        <f>IF($A234="","",VLOOKUP($A234,'Annex 2 EHV charges'!$D:$O,3,0))</f>
        <v/>
      </c>
      <c r="D234" s="102" t="str">
        <f>IF($A234="","",VLOOKUP($A234,'Annex 2 EHV charges'!$D:$O,4,0))</f>
        <v/>
      </c>
      <c r="E234" s="104" t="str">
        <f>IFERROR(IF(VLOOKUP($A234,'Annex 2 EHV charges'!$D:$P,10,FALSE)=0,"",VLOOKUP($A234,'Annex 2 EHV charges'!$D:$P,10,FALSE)),"")</f>
        <v/>
      </c>
      <c r="F234" s="105" t="str">
        <f>IFERROR(IF(VLOOKUP($A234,'Annex 2 EHV charges'!$D:$P,11,FALSE)=0,"",VLOOKUP($A234,'Annex 2 EHV charges'!$D:$P,11,FALSE)),"")</f>
        <v/>
      </c>
      <c r="G234" s="106" t="str">
        <f>IFERROR(IF(VLOOKUP($A234,'Annex 2 EHV charges'!$D:$P,12,FALSE)=0,"",VLOOKUP($A234,'Annex 2 EHV charges'!$D:$P,12,FALSE)),"")</f>
        <v/>
      </c>
      <c r="H234" s="106" t="str">
        <f>IFERROR(IF(VLOOKUP($A234,'Annex 2 EHV charges'!$D:$P,13,FALSE)=0,"",VLOOKUP($A234,'Annex 2 EHV charges'!$D:$P,13,FALSE)),"")</f>
        <v/>
      </c>
      <c r="I234" s="260" t="str">
        <f>IF(VLOOKUP(A234,'Annex 2 EHV charges'!$D$11:$Q$148,14,FALSE)&lt;=6,"",VLOOKUP(A234,'Annex 2 EHV charges'!$D$11:$Q$148,14,FALSE))</f>
        <v/>
      </c>
    </row>
    <row r="235" spans="1:9" x14ac:dyDescent="0.2">
      <c r="A235" s="103" t="str">
        <f t="array" ref="A235">IFERROR(INDEX('Annex 2 EHV charges'!$D$11:$D$260, MATCH(0, IF(ISBLANK('Annex 2 EHV charges'!$D$11:$D$260),1, COUNTIF(A$4:$A234, 'Annex 2 EHV charges'!$D$11:$D$260)), 0)),"")</f>
        <v/>
      </c>
      <c r="B235" s="102" t="str">
        <f>IF($A235="","",VLOOKUP($A235,'Annex 2 EHV charges'!$D:$O,2,0))</f>
        <v/>
      </c>
      <c r="C235" s="103" t="str">
        <f>IF($A235="","",VLOOKUP($A235,'Annex 2 EHV charges'!$D:$O,3,0))</f>
        <v/>
      </c>
      <c r="D235" s="102" t="str">
        <f>IF($A235="","",VLOOKUP($A235,'Annex 2 EHV charges'!$D:$O,4,0))</f>
        <v/>
      </c>
      <c r="E235" s="104" t="str">
        <f>IFERROR(IF(VLOOKUP($A235,'Annex 2 EHV charges'!$D:$P,10,FALSE)=0,"",VLOOKUP($A235,'Annex 2 EHV charges'!$D:$P,10,FALSE)),"")</f>
        <v/>
      </c>
      <c r="F235" s="105" t="str">
        <f>IFERROR(IF(VLOOKUP($A235,'Annex 2 EHV charges'!$D:$P,11,FALSE)=0,"",VLOOKUP($A235,'Annex 2 EHV charges'!$D:$P,11,FALSE)),"")</f>
        <v/>
      </c>
      <c r="G235" s="106" t="str">
        <f>IFERROR(IF(VLOOKUP($A235,'Annex 2 EHV charges'!$D:$P,12,FALSE)=0,"",VLOOKUP($A235,'Annex 2 EHV charges'!$D:$P,12,FALSE)),"")</f>
        <v/>
      </c>
      <c r="H235" s="106" t="str">
        <f>IFERROR(IF(VLOOKUP($A235,'Annex 2 EHV charges'!$D:$P,13,FALSE)=0,"",VLOOKUP($A235,'Annex 2 EHV charges'!$D:$P,13,FALSE)),"")</f>
        <v/>
      </c>
      <c r="I235" s="260" t="str">
        <f>IF(VLOOKUP(A235,'Annex 2 EHV charges'!$D$11:$Q$148,14,FALSE)&lt;=6,"",VLOOKUP(A235,'Annex 2 EHV charges'!$D$11:$Q$148,14,FALSE))</f>
        <v/>
      </c>
    </row>
    <row r="236" spans="1:9" x14ac:dyDescent="0.2">
      <c r="A236" s="103" t="str">
        <f t="array" ref="A236">IFERROR(INDEX('Annex 2 EHV charges'!$D$11:$D$260, MATCH(0, IF(ISBLANK('Annex 2 EHV charges'!$D$11:$D$260),1, COUNTIF(A$4:$A235, 'Annex 2 EHV charges'!$D$11:$D$260)), 0)),"")</f>
        <v/>
      </c>
      <c r="B236" s="102" t="str">
        <f>IF($A236="","",VLOOKUP($A236,'Annex 2 EHV charges'!$D:$O,2,0))</f>
        <v/>
      </c>
      <c r="C236" s="103" t="str">
        <f>IF($A236="","",VLOOKUP($A236,'Annex 2 EHV charges'!$D:$O,3,0))</f>
        <v/>
      </c>
      <c r="D236" s="102" t="str">
        <f>IF($A236="","",VLOOKUP($A236,'Annex 2 EHV charges'!$D:$O,4,0))</f>
        <v/>
      </c>
      <c r="E236" s="104" t="str">
        <f>IFERROR(IF(VLOOKUP($A236,'Annex 2 EHV charges'!$D:$P,10,FALSE)=0,"",VLOOKUP($A236,'Annex 2 EHV charges'!$D:$P,10,FALSE)),"")</f>
        <v/>
      </c>
      <c r="F236" s="105" t="str">
        <f>IFERROR(IF(VLOOKUP($A236,'Annex 2 EHV charges'!$D:$P,11,FALSE)=0,"",VLOOKUP($A236,'Annex 2 EHV charges'!$D:$P,11,FALSE)),"")</f>
        <v/>
      </c>
      <c r="G236" s="106" t="str">
        <f>IFERROR(IF(VLOOKUP($A236,'Annex 2 EHV charges'!$D:$P,12,FALSE)=0,"",VLOOKUP($A236,'Annex 2 EHV charges'!$D:$P,12,FALSE)),"")</f>
        <v/>
      </c>
      <c r="H236" s="106" t="str">
        <f>IFERROR(IF(VLOOKUP($A236,'Annex 2 EHV charges'!$D:$P,13,FALSE)=0,"",VLOOKUP($A236,'Annex 2 EHV charges'!$D:$P,13,FALSE)),"")</f>
        <v/>
      </c>
      <c r="I236" s="260" t="str">
        <f>IF(VLOOKUP(A236,'Annex 2 EHV charges'!$D$11:$Q$148,14,FALSE)&lt;=6,"",VLOOKUP(A236,'Annex 2 EHV charges'!$D$11:$Q$148,14,FALSE))</f>
        <v/>
      </c>
    </row>
    <row r="237" spans="1:9" x14ac:dyDescent="0.2">
      <c r="A237" s="103" t="str">
        <f t="array" ref="A237">IFERROR(INDEX('Annex 2 EHV charges'!$D$11:$D$260, MATCH(0, IF(ISBLANK('Annex 2 EHV charges'!$D$11:$D$260),1, COUNTIF(A$4:$A236, 'Annex 2 EHV charges'!$D$11:$D$260)), 0)),"")</f>
        <v/>
      </c>
      <c r="B237" s="102" t="str">
        <f>IF($A237="","",VLOOKUP($A237,'Annex 2 EHV charges'!$D:$O,2,0))</f>
        <v/>
      </c>
      <c r="C237" s="103" t="str">
        <f>IF($A237="","",VLOOKUP($A237,'Annex 2 EHV charges'!$D:$O,3,0))</f>
        <v/>
      </c>
      <c r="D237" s="102" t="str">
        <f>IF($A237="","",VLOOKUP($A237,'Annex 2 EHV charges'!$D:$O,4,0))</f>
        <v/>
      </c>
      <c r="E237" s="104" t="str">
        <f>IFERROR(IF(VLOOKUP($A237,'Annex 2 EHV charges'!$D:$P,10,FALSE)=0,"",VLOOKUP($A237,'Annex 2 EHV charges'!$D:$P,10,FALSE)),"")</f>
        <v/>
      </c>
      <c r="F237" s="105" t="str">
        <f>IFERROR(IF(VLOOKUP($A237,'Annex 2 EHV charges'!$D:$P,11,FALSE)=0,"",VLOOKUP($A237,'Annex 2 EHV charges'!$D:$P,11,FALSE)),"")</f>
        <v/>
      </c>
      <c r="G237" s="106" t="str">
        <f>IFERROR(IF(VLOOKUP($A237,'Annex 2 EHV charges'!$D:$P,12,FALSE)=0,"",VLOOKUP($A237,'Annex 2 EHV charges'!$D:$P,12,FALSE)),"")</f>
        <v/>
      </c>
      <c r="H237" s="106" t="str">
        <f>IFERROR(IF(VLOOKUP($A237,'Annex 2 EHV charges'!$D:$P,13,FALSE)=0,"",VLOOKUP($A237,'Annex 2 EHV charges'!$D:$P,13,FALSE)),"")</f>
        <v/>
      </c>
      <c r="I237" s="260" t="str">
        <f>IF(VLOOKUP(A237,'Annex 2 EHV charges'!$D$11:$Q$148,14,FALSE)&lt;=6,"",VLOOKUP(A237,'Annex 2 EHV charges'!$D$11:$Q$148,14,FALSE))</f>
        <v/>
      </c>
    </row>
    <row r="238" spans="1:9" x14ac:dyDescent="0.2">
      <c r="A238" s="103" t="str">
        <f t="array" ref="A238">IFERROR(INDEX('Annex 2 EHV charges'!$D$11:$D$260, MATCH(0, IF(ISBLANK('Annex 2 EHV charges'!$D$11:$D$260),1, COUNTIF(A$4:$A237, 'Annex 2 EHV charges'!$D$11:$D$260)), 0)),"")</f>
        <v/>
      </c>
      <c r="B238" s="102" t="str">
        <f>IF($A238="","",VLOOKUP($A238,'Annex 2 EHV charges'!$D:$O,2,0))</f>
        <v/>
      </c>
      <c r="C238" s="103" t="str">
        <f>IF($A238="","",VLOOKUP($A238,'Annex 2 EHV charges'!$D:$O,3,0))</f>
        <v/>
      </c>
      <c r="D238" s="102" t="str">
        <f>IF($A238="","",VLOOKUP($A238,'Annex 2 EHV charges'!$D:$O,4,0))</f>
        <v/>
      </c>
      <c r="E238" s="104" t="str">
        <f>IFERROR(IF(VLOOKUP($A238,'Annex 2 EHV charges'!$D:$P,10,FALSE)=0,"",VLOOKUP($A238,'Annex 2 EHV charges'!$D:$P,10,FALSE)),"")</f>
        <v/>
      </c>
      <c r="F238" s="105" t="str">
        <f>IFERROR(IF(VLOOKUP($A238,'Annex 2 EHV charges'!$D:$P,11,FALSE)=0,"",VLOOKUP($A238,'Annex 2 EHV charges'!$D:$P,11,FALSE)),"")</f>
        <v/>
      </c>
      <c r="G238" s="106" t="str">
        <f>IFERROR(IF(VLOOKUP($A238,'Annex 2 EHV charges'!$D:$P,12,FALSE)=0,"",VLOOKUP($A238,'Annex 2 EHV charges'!$D:$P,12,FALSE)),"")</f>
        <v/>
      </c>
      <c r="H238" s="106" t="str">
        <f>IFERROR(IF(VLOOKUP($A238,'Annex 2 EHV charges'!$D:$P,13,FALSE)=0,"",VLOOKUP($A238,'Annex 2 EHV charges'!$D:$P,13,FALSE)),"")</f>
        <v/>
      </c>
      <c r="I238" s="260" t="str">
        <f>IF(VLOOKUP(A238,'Annex 2 EHV charges'!$D$11:$Q$148,14,FALSE)&lt;=6,"",VLOOKUP(A238,'Annex 2 EHV charges'!$D$11:$Q$148,14,FALSE))</f>
        <v/>
      </c>
    </row>
    <row r="239" spans="1:9" x14ac:dyDescent="0.2">
      <c r="A239" s="103" t="str">
        <f t="array" ref="A239">IFERROR(INDEX('Annex 2 EHV charges'!$D$11:$D$260, MATCH(0, IF(ISBLANK('Annex 2 EHV charges'!$D$11:$D$260),1, COUNTIF(A$4:$A238, 'Annex 2 EHV charges'!$D$11:$D$260)), 0)),"")</f>
        <v/>
      </c>
      <c r="B239" s="102" t="str">
        <f>IF($A239="","",VLOOKUP($A239,'Annex 2 EHV charges'!$D:$O,2,0))</f>
        <v/>
      </c>
      <c r="C239" s="103" t="str">
        <f>IF($A239="","",VLOOKUP($A239,'Annex 2 EHV charges'!$D:$O,3,0))</f>
        <v/>
      </c>
      <c r="D239" s="102" t="str">
        <f>IF($A239="","",VLOOKUP($A239,'Annex 2 EHV charges'!$D:$O,4,0))</f>
        <v/>
      </c>
      <c r="E239" s="104" t="str">
        <f>IFERROR(IF(VLOOKUP($A239,'Annex 2 EHV charges'!$D:$P,10,FALSE)=0,"",VLOOKUP($A239,'Annex 2 EHV charges'!$D:$P,10,FALSE)),"")</f>
        <v/>
      </c>
      <c r="F239" s="105" t="str">
        <f>IFERROR(IF(VLOOKUP($A239,'Annex 2 EHV charges'!$D:$P,11,FALSE)=0,"",VLOOKUP($A239,'Annex 2 EHV charges'!$D:$P,11,FALSE)),"")</f>
        <v/>
      </c>
      <c r="G239" s="106" t="str">
        <f>IFERROR(IF(VLOOKUP($A239,'Annex 2 EHV charges'!$D:$P,12,FALSE)=0,"",VLOOKUP($A239,'Annex 2 EHV charges'!$D:$P,12,FALSE)),"")</f>
        <v/>
      </c>
      <c r="H239" s="106" t="str">
        <f>IFERROR(IF(VLOOKUP($A239,'Annex 2 EHV charges'!$D:$P,13,FALSE)=0,"",VLOOKUP($A239,'Annex 2 EHV charges'!$D:$P,13,FALSE)),"")</f>
        <v/>
      </c>
      <c r="I239" s="260" t="str">
        <f>IF(VLOOKUP(A239,'Annex 2 EHV charges'!$D$11:$Q$148,14,FALSE)&lt;=6,"",VLOOKUP(A239,'Annex 2 EHV charges'!$D$11:$Q$148,14,FALSE))</f>
        <v/>
      </c>
    </row>
    <row r="240" spans="1:9" x14ac:dyDescent="0.2">
      <c r="A240" s="103" t="str">
        <f t="array" ref="A240">IFERROR(INDEX('Annex 2 EHV charges'!$D$11:$D$260, MATCH(0, IF(ISBLANK('Annex 2 EHV charges'!$D$11:$D$260),1, COUNTIF(A$4:$A239, 'Annex 2 EHV charges'!$D$11:$D$260)), 0)),"")</f>
        <v/>
      </c>
      <c r="B240" s="102" t="str">
        <f>IF($A240="","",VLOOKUP($A240,'Annex 2 EHV charges'!$D:$O,2,0))</f>
        <v/>
      </c>
      <c r="C240" s="103" t="str">
        <f>IF($A240="","",VLOOKUP($A240,'Annex 2 EHV charges'!$D:$O,3,0))</f>
        <v/>
      </c>
      <c r="D240" s="102" t="str">
        <f>IF($A240="","",VLOOKUP($A240,'Annex 2 EHV charges'!$D:$O,4,0))</f>
        <v/>
      </c>
      <c r="E240" s="104" t="str">
        <f>IFERROR(IF(VLOOKUP($A240,'Annex 2 EHV charges'!$D:$P,10,FALSE)=0,"",VLOOKUP($A240,'Annex 2 EHV charges'!$D:$P,10,FALSE)),"")</f>
        <v/>
      </c>
      <c r="F240" s="105" t="str">
        <f>IFERROR(IF(VLOOKUP($A240,'Annex 2 EHV charges'!$D:$P,11,FALSE)=0,"",VLOOKUP($A240,'Annex 2 EHV charges'!$D:$P,11,FALSE)),"")</f>
        <v/>
      </c>
      <c r="G240" s="106" t="str">
        <f>IFERROR(IF(VLOOKUP($A240,'Annex 2 EHV charges'!$D:$P,12,FALSE)=0,"",VLOOKUP($A240,'Annex 2 EHV charges'!$D:$P,12,FALSE)),"")</f>
        <v/>
      </c>
      <c r="H240" s="106" t="str">
        <f>IFERROR(IF(VLOOKUP($A240,'Annex 2 EHV charges'!$D:$P,13,FALSE)=0,"",VLOOKUP($A240,'Annex 2 EHV charges'!$D:$P,13,FALSE)),"")</f>
        <v/>
      </c>
      <c r="I240" s="260" t="str">
        <f>IF(VLOOKUP(A240,'Annex 2 EHV charges'!$D$11:$Q$148,14,FALSE)&lt;=6,"",VLOOKUP(A240,'Annex 2 EHV charges'!$D$11:$Q$148,14,FALSE))</f>
        <v/>
      </c>
    </row>
    <row r="241" spans="1:9" x14ac:dyDescent="0.2">
      <c r="A241" s="103" t="str">
        <f t="array" ref="A241">IFERROR(INDEX('Annex 2 EHV charges'!$D$11:$D$260, MATCH(0, IF(ISBLANK('Annex 2 EHV charges'!$D$11:$D$260),1, COUNTIF(A$4:$A240, 'Annex 2 EHV charges'!$D$11:$D$260)), 0)),"")</f>
        <v/>
      </c>
      <c r="B241" s="102" t="str">
        <f>IF($A241="","",VLOOKUP($A241,'Annex 2 EHV charges'!$D:$O,2,0))</f>
        <v/>
      </c>
      <c r="C241" s="103" t="str">
        <f>IF($A241="","",VLOOKUP($A241,'Annex 2 EHV charges'!$D:$O,3,0))</f>
        <v/>
      </c>
      <c r="D241" s="102" t="str">
        <f>IF($A241="","",VLOOKUP($A241,'Annex 2 EHV charges'!$D:$O,4,0))</f>
        <v/>
      </c>
      <c r="E241" s="104" t="str">
        <f>IFERROR(IF(VLOOKUP($A241,'Annex 2 EHV charges'!$D:$P,10,FALSE)=0,"",VLOOKUP($A241,'Annex 2 EHV charges'!$D:$P,10,FALSE)),"")</f>
        <v/>
      </c>
      <c r="F241" s="105" t="str">
        <f>IFERROR(IF(VLOOKUP($A241,'Annex 2 EHV charges'!$D:$P,11,FALSE)=0,"",VLOOKUP($A241,'Annex 2 EHV charges'!$D:$P,11,FALSE)),"")</f>
        <v/>
      </c>
      <c r="G241" s="106" t="str">
        <f>IFERROR(IF(VLOOKUP($A241,'Annex 2 EHV charges'!$D:$P,12,FALSE)=0,"",VLOOKUP($A241,'Annex 2 EHV charges'!$D:$P,12,FALSE)),"")</f>
        <v/>
      </c>
      <c r="H241" s="106" t="str">
        <f>IFERROR(IF(VLOOKUP($A241,'Annex 2 EHV charges'!$D:$P,13,FALSE)=0,"",VLOOKUP($A241,'Annex 2 EHV charges'!$D:$P,13,FALSE)),"")</f>
        <v/>
      </c>
      <c r="I241" s="260" t="str">
        <f>IF(VLOOKUP(A241,'Annex 2 EHV charges'!$D$11:$Q$148,14,FALSE)&lt;=6,"",VLOOKUP(A241,'Annex 2 EHV charges'!$D$11:$Q$148,14,FALSE))</f>
        <v/>
      </c>
    </row>
    <row r="242" spans="1:9" x14ac:dyDescent="0.2">
      <c r="A242" s="103" t="str">
        <f t="array" ref="A242">IFERROR(INDEX('Annex 2 EHV charges'!$D$11:$D$260, MATCH(0, IF(ISBLANK('Annex 2 EHV charges'!$D$11:$D$260),1, COUNTIF(A$4:$A241, 'Annex 2 EHV charges'!$D$11:$D$260)), 0)),"")</f>
        <v/>
      </c>
      <c r="B242" s="102" t="str">
        <f>IF($A242="","",VLOOKUP($A242,'Annex 2 EHV charges'!$D:$O,2,0))</f>
        <v/>
      </c>
      <c r="C242" s="103" t="str">
        <f>IF($A242="","",VLOOKUP($A242,'Annex 2 EHV charges'!$D:$O,3,0))</f>
        <v/>
      </c>
      <c r="D242" s="102" t="str">
        <f>IF($A242="","",VLOOKUP($A242,'Annex 2 EHV charges'!$D:$O,4,0))</f>
        <v/>
      </c>
      <c r="E242" s="104" t="str">
        <f>IFERROR(IF(VLOOKUP($A242,'Annex 2 EHV charges'!$D:$P,10,FALSE)=0,"",VLOOKUP($A242,'Annex 2 EHV charges'!$D:$P,10,FALSE)),"")</f>
        <v/>
      </c>
      <c r="F242" s="105" t="str">
        <f>IFERROR(IF(VLOOKUP($A242,'Annex 2 EHV charges'!$D:$P,11,FALSE)=0,"",VLOOKUP($A242,'Annex 2 EHV charges'!$D:$P,11,FALSE)),"")</f>
        <v/>
      </c>
      <c r="G242" s="106" t="str">
        <f>IFERROR(IF(VLOOKUP($A242,'Annex 2 EHV charges'!$D:$P,12,FALSE)=0,"",VLOOKUP($A242,'Annex 2 EHV charges'!$D:$P,12,FALSE)),"")</f>
        <v/>
      </c>
      <c r="H242" s="106" t="str">
        <f>IFERROR(IF(VLOOKUP($A242,'Annex 2 EHV charges'!$D:$P,13,FALSE)=0,"",VLOOKUP($A242,'Annex 2 EHV charges'!$D:$P,13,FALSE)),"")</f>
        <v/>
      </c>
      <c r="I242" s="260" t="str">
        <f>IF(VLOOKUP(A242,'Annex 2 EHV charges'!$D$11:$Q$148,14,FALSE)&lt;=6,"",VLOOKUP(A242,'Annex 2 EHV charges'!$D$11:$Q$148,14,FALSE))</f>
        <v/>
      </c>
    </row>
    <row r="243" spans="1:9" x14ac:dyDescent="0.2">
      <c r="A243" s="103" t="str">
        <f t="array" ref="A243">IFERROR(INDEX('Annex 2 EHV charges'!$D$11:$D$260, MATCH(0, IF(ISBLANK('Annex 2 EHV charges'!$D$11:$D$260),1, COUNTIF(A$4:$A242, 'Annex 2 EHV charges'!$D$11:$D$260)), 0)),"")</f>
        <v/>
      </c>
      <c r="B243" s="102" t="str">
        <f>IF($A243="","",VLOOKUP($A243,'Annex 2 EHV charges'!$D:$O,2,0))</f>
        <v/>
      </c>
      <c r="C243" s="103" t="str">
        <f>IF($A243="","",VLOOKUP($A243,'Annex 2 EHV charges'!$D:$O,3,0))</f>
        <v/>
      </c>
      <c r="D243" s="102" t="str">
        <f>IF($A243="","",VLOOKUP($A243,'Annex 2 EHV charges'!$D:$O,4,0))</f>
        <v/>
      </c>
      <c r="E243" s="104" t="str">
        <f>IFERROR(IF(VLOOKUP($A243,'Annex 2 EHV charges'!$D:$P,10,FALSE)=0,"",VLOOKUP($A243,'Annex 2 EHV charges'!$D:$P,10,FALSE)),"")</f>
        <v/>
      </c>
      <c r="F243" s="105" t="str">
        <f>IFERROR(IF(VLOOKUP($A243,'Annex 2 EHV charges'!$D:$P,11,FALSE)=0,"",VLOOKUP($A243,'Annex 2 EHV charges'!$D:$P,11,FALSE)),"")</f>
        <v/>
      </c>
      <c r="G243" s="106" t="str">
        <f>IFERROR(IF(VLOOKUP($A243,'Annex 2 EHV charges'!$D:$P,12,FALSE)=0,"",VLOOKUP($A243,'Annex 2 EHV charges'!$D:$P,12,FALSE)),"")</f>
        <v/>
      </c>
      <c r="H243" s="106" t="str">
        <f>IFERROR(IF(VLOOKUP($A243,'Annex 2 EHV charges'!$D:$P,13,FALSE)=0,"",VLOOKUP($A243,'Annex 2 EHV charges'!$D:$P,13,FALSE)),"")</f>
        <v/>
      </c>
      <c r="I243" s="260" t="str">
        <f>IF(VLOOKUP(A243,'Annex 2 EHV charges'!$D$11:$Q$148,14,FALSE)&lt;=6,"",VLOOKUP(A243,'Annex 2 EHV charges'!$D$11:$Q$148,14,FALSE))</f>
        <v/>
      </c>
    </row>
    <row r="244" spans="1:9" x14ac:dyDescent="0.2">
      <c r="A244" s="103" t="str">
        <f t="array" ref="A244">IFERROR(INDEX('Annex 2 EHV charges'!$D$11:$D$260, MATCH(0, IF(ISBLANK('Annex 2 EHV charges'!$D$11:$D$260),1, COUNTIF(A$4:$A243, 'Annex 2 EHV charges'!$D$11:$D$260)), 0)),"")</f>
        <v/>
      </c>
      <c r="B244" s="102" t="str">
        <f>IF($A244="","",VLOOKUP($A244,'Annex 2 EHV charges'!$D:$O,2,0))</f>
        <v/>
      </c>
      <c r="C244" s="103" t="str">
        <f>IF($A244="","",VLOOKUP($A244,'Annex 2 EHV charges'!$D:$O,3,0))</f>
        <v/>
      </c>
      <c r="D244" s="102" t="str">
        <f>IF($A244="","",VLOOKUP($A244,'Annex 2 EHV charges'!$D:$O,4,0))</f>
        <v/>
      </c>
      <c r="E244" s="104" t="str">
        <f>IFERROR(IF(VLOOKUP($A244,'Annex 2 EHV charges'!$D:$P,10,FALSE)=0,"",VLOOKUP($A244,'Annex 2 EHV charges'!$D:$P,10,FALSE)),"")</f>
        <v/>
      </c>
      <c r="F244" s="105" t="str">
        <f>IFERROR(IF(VLOOKUP($A244,'Annex 2 EHV charges'!$D:$P,11,FALSE)=0,"",VLOOKUP($A244,'Annex 2 EHV charges'!$D:$P,11,FALSE)),"")</f>
        <v/>
      </c>
      <c r="G244" s="106" t="str">
        <f>IFERROR(IF(VLOOKUP($A244,'Annex 2 EHV charges'!$D:$P,12,FALSE)=0,"",VLOOKUP($A244,'Annex 2 EHV charges'!$D:$P,12,FALSE)),"")</f>
        <v/>
      </c>
      <c r="H244" s="106" t="str">
        <f>IFERROR(IF(VLOOKUP($A244,'Annex 2 EHV charges'!$D:$P,13,FALSE)=0,"",VLOOKUP($A244,'Annex 2 EHV charges'!$D:$P,13,FALSE)),"")</f>
        <v/>
      </c>
      <c r="I244" s="260" t="str">
        <f>IF(VLOOKUP(A244,'Annex 2 EHV charges'!$D$11:$Q$148,14,FALSE)&lt;=6,"",VLOOKUP(A244,'Annex 2 EHV charges'!$D$11:$Q$148,14,FALSE))</f>
        <v/>
      </c>
    </row>
    <row r="245" spans="1:9" x14ac:dyDescent="0.2">
      <c r="A245" s="103" t="str">
        <f t="array" ref="A245">IFERROR(INDEX('Annex 2 EHV charges'!$D$11:$D$260, MATCH(0, IF(ISBLANK('Annex 2 EHV charges'!$D$11:$D$260),1, COUNTIF(A$4:$A244, 'Annex 2 EHV charges'!$D$11:$D$260)), 0)),"")</f>
        <v/>
      </c>
      <c r="B245" s="102" t="str">
        <f>IF($A245="","",VLOOKUP($A245,'Annex 2 EHV charges'!$D:$O,2,0))</f>
        <v/>
      </c>
      <c r="C245" s="103" t="str">
        <f>IF($A245="","",VLOOKUP($A245,'Annex 2 EHV charges'!$D:$O,3,0))</f>
        <v/>
      </c>
      <c r="D245" s="102" t="str">
        <f>IF($A245="","",VLOOKUP($A245,'Annex 2 EHV charges'!$D:$O,4,0))</f>
        <v/>
      </c>
      <c r="E245" s="104" t="str">
        <f>IFERROR(IF(VLOOKUP($A245,'Annex 2 EHV charges'!$D:$P,10,FALSE)=0,"",VLOOKUP($A245,'Annex 2 EHV charges'!$D:$P,10,FALSE)),"")</f>
        <v/>
      </c>
      <c r="F245" s="105" t="str">
        <f>IFERROR(IF(VLOOKUP($A245,'Annex 2 EHV charges'!$D:$P,11,FALSE)=0,"",VLOOKUP($A245,'Annex 2 EHV charges'!$D:$P,11,FALSE)),"")</f>
        <v/>
      </c>
      <c r="G245" s="106" t="str">
        <f>IFERROR(IF(VLOOKUP($A245,'Annex 2 EHV charges'!$D:$P,12,FALSE)=0,"",VLOOKUP($A245,'Annex 2 EHV charges'!$D:$P,12,FALSE)),"")</f>
        <v/>
      </c>
      <c r="H245" s="106" t="str">
        <f>IFERROR(IF(VLOOKUP($A245,'Annex 2 EHV charges'!$D:$P,13,FALSE)=0,"",VLOOKUP($A245,'Annex 2 EHV charges'!$D:$P,13,FALSE)),"")</f>
        <v/>
      </c>
      <c r="I245" s="260" t="str">
        <f>IF(VLOOKUP(A245,'Annex 2 EHV charges'!$D$11:$Q$148,14,FALSE)&lt;=6,"",VLOOKUP(A245,'Annex 2 EHV charges'!$D$11:$Q$148,14,FALSE))</f>
        <v/>
      </c>
    </row>
    <row r="246" spans="1:9" x14ac:dyDescent="0.2">
      <c r="A246" s="103" t="str">
        <f t="array" ref="A246">IFERROR(INDEX('Annex 2 EHV charges'!$D$11:$D$260, MATCH(0, IF(ISBLANK('Annex 2 EHV charges'!$D$11:$D$260),1, COUNTIF(A$4:$A245, 'Annex 2 EHV charges'!$D$11:$D$260)), 0)),"")</f>
        <v/>
      </c>
      <c r="B246" s="102" t="str">
        <f>IF($A246="","",VLOOKUP($A246,'Annex 2 EHV charges'!$D:$O,2,0))</f>
        <v/>
      </c>
      <c r="C246" s="103" t="str">
        <f>IF($A246="","",VLOOKUP($A246,'Annex 2 EHV charges'!$D:$O,3,0))</f>
        <v/>
      </c>
      <c r="D246" s="102" t="str">
        <f>IF($A246="","",VLOOKUP($A246,'Annex 2 EHV charges'!$D:$O,4,0))</f>
        <v/>
      </c>
      <c r="E246" s="104" t="str">
        <f>IFERROR(IF(VLOOKUP($A246,'Annex 2 EHV charges'!$D:$P,10,FALSE)=0,"",VLOOKUP($A246,'Annex 2 EHV charges'!$D:$P,10,FALSE)),"")</f>
        <v/>
      </c>
      <c r="F246" s="105" t="str">
        <f>IFERROR(IF(VLOOKUP($A246,'Annex 2 EHV charges'!$D:$P,11,FALSE)=0,"",VLOOKUP($A246,'Annex 2 EHV charges'!$D:$P,11,FALSE)),"")</f>
        <v/>
      </c>
      <c r="G246" s="106" t="str">
        <f>IFERROR(IF(VLOOKUP($A246,'Annex 2 EHV charges'!$D:$P,12,FALSE)=0,"",VLOOKUP($A246,'Annex 2 EHV charges'!$D:$P,12,FALSE)),"")</f>
        <v/>
      </c>
      <c r="H246" s="106" t="str">
        <f>IFERROR(IF(VLOOKUP($A246,'Annex 2 EHV charges'!$D:$P,13,FALSE)=0,"",VLOOKUP($A246,'Annex 2 EHV charges'!$D:$P,13,FALSE)),"")</f>
        <v/>
      </c>
      <c r="I246" s="260" t="str">
        <f>IF(VLOOKUP(A246,'Annex 2 EHV charges'!$D$11:$Q$148,14,FALSE)&lt;=6,"",VLOOKUP(A246,'Annex 2 EHV charges'!$D$11:$Q$148,14,FALSE))</f>
        <v/>
      </c>
    </row>
    <row r="247" spans="1:9" x14ac:dyDescent="0.2">
      <c r="A247" s="103" t="str">
        <f t="array" ref="A247">IFERROR(INDEX('Annex 2 EHV charges'!$D$11:$D$260, MATCH(0, IF(ISBLANK('Annex 2 EHV charges'!$D$11:$D$260),1, COUNTIF(A$4:$A246, 'Annex 2 EHV charges'!$D$11:$D$260)), 0)),"")</f>
        <v/>
      </c>
      <c r="B247" s="102" t="str">
        <f>IF($A247="","",VLOOKUP($A247,'Annex 2 EHV charges'!$D:$O,2,0))</f>
        <v/>
      </c>
      <c r="C247" s="103" t="str">
        <f>IF($A247="","",VLOOKUP($A247,'Annex 2 EHV charges'!$D:$O,3,0))</f>
        <v/>
      </c>
      <c r="D247" s="102" t="str">
        <f>IF($A247="","",VLOOKUP($A247,'Annex 2 EHV charges'!$D:$O,4,0))</f>
        <v/>
      </c>
      <c r="E247" s="104" t="str">
        <f>IFERROR(IF(VLOOKUP($A247,'Annex 2 EHV charges'!$D:$P,10,FALSE)=0,"",VLOOKUP($A247,'Annex 2 EHV charges'!$D:$P,10,FALSE)),"")</f>
        <v/>
      </c>
      <c r="F247" s="105" t="str">
        <f>IFERROR(IF(VLOOKUP($A247,'Annex 2 EHV charges'!$D:$P,11,FALSE)=0,"",VLOOKUP($A247,'Annex 2 EHV charges'!$D:$P,11,FALSE)),"")</f>
        <v/>
      </c>
      <c r="G247" s="106" t="str">
        <f>IFERROR(IF(VLOOKUP($A247,'Annex 2 EHV charges'!$D:$P,12,FALSE)=0,"",VLOOKUP($A247,'Annex 2 EHV charges'!$D:$P,12,FALSE)),"")</f>
        <v/>
      </c>
      <c r="H247" s="106" t="str">
        <f>IFERROR(IF(VLOOKUP($A247,'Annex 2 EHV charges'!$D:$P,13,FALSE)=0,"",VLOOKUP($A247,'Annex 2 EHV charges'!$D:$P,13,FALSE)),"")</f>
        <v/>
      </c>
      <c r="I247" s="260" t="str">
        <f>IF(VLOOKUP(A247,'Annex 2 EHV charges'!$D$11:$Q$148,14,FALSE)&lt;=6,"",VLOOKUP(A247,'Annex 2 EHV charges'!$D$11:$Q$148,14,FALSE))</f>
        <v/>
      </c>
    </row>
    <row r="248" spans="1:9" x14ac:dyDescent="0.2">
      <c r="A248" s="103" t="str">
        <f t="array" ref="A248">IFERROR(INDEX('Annex 2 EHV charges'!$D$11:$D$260, MATCH(0, IF(ISBLANK('Annex 2 EHV charges'!$D$11:$D$260),1, COUNTIF(A$4:$A247, 'Annex 2 EHV charges'!$D$11:$D$260)), 0)),"")</f>
        <v/>
      </c>
      <c r="B248" s="102" t="str">
        <f>IF($A248="","",VLOOKUP($A248,'Annex 2 EHV charges'!$D:$O,2,0))</f>
        <v/>
      </c>
      <c r="C248" s="103" t="str">
        <f>IF($A248="","",VLOOKUP($A248,'Annex 2 EHV charges'!$D:$O,3,0))</f>
        <v/>
      </c>
      <c r="D248" s="102" t="str">
        <f>IF($A248="","",VLOOKUP($A248,'Annex 2 EHV charges'!$D:$O,4,0))</f>
        <v/>
      </c>
      <c r="E248" s="104" t="str">
        <f>IFERROR(IF(VLOOKUP($A248,'Annex 2 EHV charges'!$D:$P,10,FALSE)=0,"",VLOOKUP($A248,'Annex 2 EHV charges'!$D:$P,10,FALSE)),"")</f>
        <v/>
      </c>
      <c r="F248" s="105" t="str">
        <f>IFERROR(IF(VLOOKUP($A248,'Annex 2 EHV charges'!$D:$P,11,FALSE)=0,"",VLOOKUP($A248,'Annex 2 EHV charges'!$D:$P,11,FALSE)),"")</f>
        <v/>
      </c>
      <c r="G248" s="106" t="str">
        <f>IFERROR(IF(VLOOKUP($A248,'Annex 2 EHV charges'!$D:$P,12,FALSE)=0,"",VLOOKUP($A248,'Annex 2 EHV charges'!$D:$P,12,FALSE)),"")</f>
        <v/>
      </c>
      <c r="H248" s="106" t="str">
        <f>IFERROR(IF(VLOOKUP($A248,'Annex 2 EHV charges'!$D:$P,13,FALSE)=0,"",VLOOKUP($A248,'Annex 2 EHV charges'!$D:$P,13,FALSE)),"")</f>
        <v/>
      </c>
      <c r="I248" s="260" t="str">
        <f>IF(VLOOKUP(A248,'Annex 2 EHV charges'!$D$11:$Q$148,14,FALSE)&lt;=6,"",VLOOKUP(A248,'Annex 2 EHV charges'!$D$11:$Q$148,14,FALSE))</f>
        <v/>
      </c>
    </row>
    <row r="249" spans="1:9" x14ac:dyDescent="0.2">
      <c r="A249" s="103" t="str">
        <f t="array" ref="A249">IFERROR(INDEX('Annex 2 EHV charges'!$D$11:$D$260, MATCH(0, IF(ISBLANK('Annex 2 EHV charges'!$D$11:$D$260),1, COUNTIF(A$4:$A248, 'Annex 2 EHV charges'!$D$11:$D$260)), 0)),"")</f>
        <v/>
      </c>
      <c r="B249" s="102" t="str">
        <f>IF($A249="","",VLOOKUP($A249,'Annex 2 EHV charges'!$D:$O,2,0))</f>
        <v/>
      </c>
      <c r="C249" s="103" t="str">
        <f>IF($A249="","",VLOOKUP($A249,'Annex 2 EHV charges'!$D:$O,3,0))</f>
        <v/>
      </c>
      <c r="D249" s="102" t="str">
        <f>IF($A249="","",VLOOKUP($A249,'Annex 2 EHV charges'!$D:$O,4,0))</f>
        <v/>
      </c>
      <c r="E249" s="104" t="str">
        <f>IFERROR(IF(VLOOKUP($A249,'Annex 2 EHV charges'!$D:$P,10,FALSE)=0,"",VLOOKUP($A249,'Annex 2 EHV charges'!$D:$P,10,FALSE)),"")</f>
        <v/>
      </c>
      <c r="F249" s="105" t="str">
        <f>IFERROR(IF(VLOOKUP($A249,'Annex 2 EHV charges'!$D:$P,11,FALSE)=0,"",VLOOKUP($A249,'Annex 2 EHV charges'!$D:$P,11,FALSE)),"")</f>
        <v/>
      </c>
      <c r="G249" s="106" t="str">
        <f>IFERROR(IF(VLOOKUP($A249,'Annex 2 EHV charges'!$D:$P,12,FALSE)=0,"",VLOOKUP($A249,'Annex 2 EHV charges'!$D:$P,12,FALSE)),"")</f>
        <v/>
      </c>
      <c r="H249" s="106" t="str">
        <f>IFERROR(IF(VLOOKUP($A249,'Annex 2 EHV charges'!$D:$P,13,FALSE)=0,"",VLOOKUP($A249,'Annex 2 EHV charges'!$D:$P,13,FALSE)),"")</f>
        <v/>
      </c>
      <c r="I249" s="260" t="str">
        <f>IF(VLOOKUP(A249,'Annex 2 EHV charges'!$D$11:$Q$148,14,FALSE)&lt;=6,"",VLOOKUP(A249,'Annex 2 EHV charges'!$D$11:$Q$148,14,FALSE))</f>
        <v/>
      </c>
    </row>
    <row r="250" spans="1:9" x14ac:dyDescent="0.2">
      <c r="A250" s="103" t="str">
        <f t="array" ref="A250">IFERROR(INDEX('Annex 2 EHV charges'!$D$11:$D$260, MATCH(0, IF(ISBLANK('Annex 2 EHV charges'!$D$11:$D$260),1, COUNTIF(A$4:$A249, 'Annex 2 EHV charges'!$D$11:$D$260)), 0)),"")</f>
        <v/>
      </c>
      <c r="B250" s="102" t="str">
        <f>IF($A250="","",VLOOKUP($A250,'Annex 2 EHV charges'!$D:$O,2,0))</f>
        <v/>
      </c>
      <c r="C250" s="103" t="str">
        <f>IF($A250="","",VLOOKUP($A250,'Annex 2 EHV charges'!$D:$O,3,0))</f>
        <v/>
      </c>
      <c r="D250" s="102" t="str">
        <f>IF($A250="","",VLOOKUP($A250,'Annex 2 EHV charges'!$D:$O,4,0))</f>
        <v/>
      </c>
      <c r="E250" s="104" t="str">
        <f>IFERROR(IF(VLOOKUP($A250,'Annex 2 EHV charges'!$D:$P,10,FALSE)=0,"",VLOOKUP($A250,'Annex 2 EHV charges'!$D:$P,10,FALSE)),"")</f>
        <v/>
      </c>
      <c r="F250" s="105" t="str">
        <f>IFERROR(IF(VLOOKUP($A250,'Annex 2 EHV charges'!$D:$P,11,FALSE)=0,"",VLOOKUP($A250,'Annex 2 EHV charges'!$D:$P,11,FALSE)),"")</f>
        <v/>
      </c>
      <c r="G250" s="106" t="str">
        <f>IFERROR(IF(VLOOKUP($A250,'Annex 2 EHV charges'!$D:$P,12,FALSE)=0,"",VLOOKUP($A250,'Annex 2 EHV charges'!$D:$P,12,FALSE)),"")</f>
        <v/>
      </c>
      <c r="H250" s="106" t="str">
        <f>IFERROR(IF(VLOOKUP($A250,'Annex 2 EHV charges'!$D:$P,13,FALSE)=0,"",VLOOKUP($A250,'Annex 2 EHV charges'!$D:$P,13,FALSE)),"")</f>
        <v/>
      </c>
      <c r="I250" s="260" t="str">
        <f>IF(VLOOKUP(A250,'Annex 2 EHV charges'!$D$11:$Q$148,14,FALSE)&lt;=6,"",VLOOKUP(A250,'Annex 2 EHV charges'!$D$11:$Q$148,14,FALSE))</f>
        <v/>
      </c>
    </row>
    <row r="251" spans="1:9" x14ac:dyDescent="0.2">
      <c r="A251" s="103" t="str">
        <f t="array" ref="A251">IFERROR(INDEX('Annex 2 EHV charges'!$D$11:$D$260, MATCH(0, IF(ISBLANK('Annex 2 EHV charges'!$D$11:$D$260),1, COUNTIF(A$4:$A250, 'Annex 2 EHV charges'!$D$11:$D$260)), 0)),"")</f>
        <v/>
      </c>
      <c r="B251" s="102" t="str">
        <f>IF($A251="","",VLOOKUP($A251,'Annex 2 EHV charges'!$D:$O,2,0))</f>
        <v/>
      </c>
      <c r="C251" s="103" t="str">
        <f>IF($A251="","",VLOOKUP($A251,'Annex 2 EHV charges'!$D:$O,3,0))</f>
        <v/>
      </c>
      <c r="D251" s="102" t="str">
        <f>IF($A251="","",VLOOKUP($A251,'Annex 2 EHV charges'!$D:$O,4,0))</f>
        <v/>
      </c>
      <c r="E251" s="104" t="str">
        <f>IFERROR(IF(VLOOKUP($A251,'Annex 2 EHV charges'!$D:$P,10,FALSE)=0,"",VLOOKUP($A251,'Annex 2 EHV charges'!$D:$P,10,FALSE)),"")</f>
        <v/>
      </c>
      <c r="F251" s="105" t="str">
        <f>IFERROR(IF(VLOOKUP($A251,'Annex 2 EHV charges'!$D:$P,11,FALSE)=0,"",VLOOKUP($A251,'Annex 2 EHV charges'!$D:$P,11,FALSE)),"")</f>
        <v/>
      </c>
      <c r="G251" s="106" t="str">
        <f>IFERROR(IF(VLOOKUP($A251,'Annex 2 EHV charges'!$D:$P,12,FALSE)=0,"",VLOOKUP($A251,'Annex 2 EHV charges'!$D:$P,12,FALSE)),"")</f>
        <v/>
      </c>
      <c r="H251" s="106" t="str">
        <f>IFERROR(IF(VLOOKUP($A251,'Annex 2 EHV charges'!$D:$P,13,FALSE)=0,"",VLOOKUP($A251,'Annex 2 EHV charges'!$D:$P,13,FALSE)),"")</f>
        <v/>
      </c>
      <c r="I251" s="260" t="str">
        <f>IF(VLOOKUP(A251,'Annex 2 EHV charges'!$D$11:$Q$148,14,FALSE)&lt;=6,"",VLOOKUP(A251,'Annex 2 EHV charges'!$D$11:$Q$148,14,FALSE))</f>
        <v/>
      </c>
    </row>
    <row r="252" spans="1:9" x14ac:dyDescent="0.2">
      <c r="A252" s="103" t="str">
        <f t="array" ref="A252">IFERROR(INDEX('Annex 2 EHV charges'!$D$11:$D$260, MATCH(0, IF(ISBLANK('Annex 2 EHV charges'!$D$11:$D$260),1, COUNTIF(A$4:$A251, 'Annex 2 EHV charges'!$D$11:$D$260)), 0)),"")</f>
        <v/>
      </c>
      <c r="B252" s="102" t="str">
        <f>IF($A252="","",VLOOKUP($A252,'Annex 2 EHV charges'!$D:$O,2,0))</f>
        <v/>
      </c>
      <c r="C252" s="103" t="str">
        <f>IF($A252="","",VLOOKUP($A252,'Annex 2 EHV charges'!$D:$O,3,0))</f>
        <v/>
      </c>
      <c r="D252" s="102" t="str">
        <f>IF($A252="","",VLOOKUP($A252,'Annex 2 EHV charges'!$D:$O,4,0))</f>
        <v/>
      </c>
      <c r="E252" s="104" t="str">
        <f>IFERROR(IF(VLOOKUP($A252,'Annex 2 EHV charges'!$D:$P,10,FALSE)=0,"",VLOOKUP($A252,'Annex 2 EHV charges'!$D:$P,10,FALSE)),"")</f>
        <v/>
      </c>
      <c r="F252" s="105" t="str">
        <f>IFERROR(IF(VLOOKUP($A252,'Annex 2 EHV charges'!$D:$P,11,FALSE)=0,"",VLOOKUP($A252,'Annex 2 EHV charges'!$D:$P,11,FALSE)),"")</f>
        <v/>
      </c>
      <c r="G252" s="106" t="str">
        <f>IFERROR(IF(VLOOKUP($A252,'Annex 2 EHV charges'!$D:$P,12,FALSE)=0,"",VLOOKUP($A252,'Annex 2 EHV charges'!$D:$P,12,FALSE)),"")</f>
        <v/>
      </c>
      <c r="H252" s="106" t="str">
        <f>IFERROR(IF(VLOOKUP($A252,'Annex 2 EHV charges'!$D:$P,13,FALSE)=0,"",VLOOKUP($A252,'Annex 2 EHV charges'!$D:$P,13,FALSE)),"")</f>
        <v/>
      </c>
      <c r="I252" s="260" t="str">
        <f>IF(VLOOKUP(A252,'Annex 2 EHV charges'!$D$11:$Q$148,14,FALSE)&lt;=6,"",VLOOKUP(A252,'Annex 2 EHV charges'!$D$11:$Q$148,14,FALSE))</f>
        <v/>
      </c>
    </row>
    <row r="253" spans="1:9" x14ac:dyDescent="0.2">
      <c r="A253" s="103" t="str">
        <f t="array" ref="A253">IFERROR(INDEX('Annex 2 EHV charges'!$D$11:$D$260, MATCH(0, IF(ISBLANK('Annex 2 EHV charges'!$D$11:$D$260),1, COUNTIF(A$4:$A252, 'Annex 2 EHV charges'!$D$11:$D$260)), 0)),"")</f>
        <v/>
      </c>
      <c r="B253" s="102" t="str">
        <f>IF($A253="","",VLOOKUP($A253,'Annex 2 EHV charges'!$D:$O,2,0))</f>
        <v/>
      </c>
      <c r="C253" s="103" t="str">
        <f>IF($A253="","",VLOOKUP($A253,'Annex 2 EHV charges'!$D:$O,3,0))</f>
        <v/>
      </c>
      <c r="D253" s="102" t="str">
        <f>IF($A253="","",VLOOKUP($A253,'Annex 2 EHV charges'!$D:$O,4,0))</f>
        <v/>
      </c>
      <c r="E253" s="104" t="str">
        <f>IFERROR(IF(VLOOKUP($A253,'Annex 2 EHV charges'!$D:$P,10,FALSE)=0,"",VLOOKUP($A253,'Annex 2 EHV charges'!$D:$P,10,FALSE)),"")</f>
        <v/>
      </c>
      <c r="F253" s="105" t="str">
        <f>IFERROR(IF(VLOOKUP($A253,'Annex 2 EHV charges'!$D:$P,11,FALSE)=0,"",VLOOKUP($A253,'Annex 2 EHV charges'!$D:$P,11,FALSE)),"")</f>
        <v/>
      </c>
      <c r="G253" s="106" t="str">
        <f>IFERROR(IF(VLOOKUP($A253,'Annex 2 EHV charges'!$D:$P,12,FALSE)=0,"",VLOOKUP($A253,'Annex 2 EHV charges'!$D:$P,12,FALSE)),"")</f>
        <v/>
      </c>
      <c r="H253" s="106" t="str">
        <f>IFERROR(IF(VLOOKUP($A253,'Annex 2 EHV charges'!$D:$P,13,FALSE)=0,"",VLOOKUP($A253,'Annex 2 EHV charges'!$D:$P,13,FALSE)),"")</f>
        <v/>
      </c>
      <c r="I253" s="260" t="str">
        <f>IF(VLOOKUP(A253,'Annex 2 EHV charges'!$D$11:$Q$148,14,FALSE)&lt;=6,"",VLOOKUP(A253,'Annex 2 EHV charges'!$D$11:$Q$148,14,FALSE))</f>
        <v/>
      </c>
    </row>
    <row r="254" spans="1:9" x14ac:dyDescent="0.2">
      <c r="A254" s="103" t="str">
        <f t="array" ref="A254">IFERROR(INDEX('Annex 2 EHV charges'!$D$11:$D$260, MATCH(0, IF(ISBLANK('Annex 2 EHV charges'!$D$11:$D$260),1, COUNTIF(A$4:$A253, 'Annex 2 EHV charges'!$D$11:$D$260)), 0)),"")</f>
        <v/>
      </c>
      <c r="B254" s="102" t="str">
        <f>IF($A254="","",VLOOKUP($A254,'Annex 2 EHV charges'!$D:$O,2,0))</f>
        <v/>
      </c>
      <c r="C254" s="103" t="str">
        <f>IF($A254="","",VLOOKUP($A254,'Annex 2 EHV charges'!$D:$O,3,0))</f>
        <v/>
      </c>
      <c r="D254" s="102" t="str">
        <f>IF($A254="","",VLOOKUP($A254,'Annex 2 EHV charges'!$D:$O,4,0))</f>
        <v/>
      </c>
      <c r="E254" s="104" t="str">
        <f>IFERROR(IF(VLOOKUP($A254,'Annex 2 EHV charges'!$D:$P,10,FALSE)=0,"",VLOOKUP($A254,'Annex 2 EHV charges'!$D:$P,10,FALSE)),"")</f>
        <v/>
      </c>
      <c r="F254" s="105" t="str">
        <f>IFERROR(IF(VLOOKUP($A254,'Annex 2 EHV charges'!$D:$P,11,FALSE)=0,"",VLOOKUP($A254,'Annex 2 EHV charges'!$D:$P,11,FALSE)),"")</f>
        <v/>
      </c>
      <c r="G254" s="106" t="str">
        <f>IFERROR(IF(VLOOKUP($A254,'Annex 2 EHV charges'!$D:$P,12,FALSE)=0,"",VLOOKUP($A254,'Annex 2 EHV charges'!$D:$P,12,FALSE)),"")</f>
        <v/>
      </c>
      <c r="H254" s="106" t="str">
        <f>IFERROR(IF(VLOOKUP($A254,'Annex 2 EHV charges'!$D:$P,13,FALSE)=0,"",VLOOKUP($A254,'Annex 2 EHV charges'!$D:$P,13,FALSE)),"")</f>
        <v/>
      </c>
      <c r="I254" s="260" t="str">
        <f>IF(VLOOKUP(A254,'Annex 2 EHV charges'!$D$11:$Q$148,14,FALSE)&lt;=6,"",VLOOKUP(A254,'Annex 2 EHV charges'!$D$11:$Q$148,14,FALSE))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workbookViewId="0"/>
  </sheetViews>
  <sheetFormatPr defaultRowHeight="12.75" x14ac:dyDescent="0.2"/>
  <cols>
    <col min="1" max="1" width="27.42578125" customWidth="1"/>
    <col min="2" max="2" width="23" customWidth="1"/>
    <col min="4" max="10" width="16.5703125" customWidth="1"/>
  </cols>
  <sheetData>
    <row r="1" spans="1:12" s="2" customFormat="1" ht="27.75" customHeight="1" x14ac:dyDescent="0.2">
      <c r="A1" s="16" t="s">
        <v>26</v>
      </c>
      <c r="B1" s="3"/>
      <c r="D1" s="3"/>
      <c r="E1" s="3"/>
      <c r="F1" s="3"/>
      <c r="G1" s="10"/>
      <c r="H1" s="4"/>
      <c r="I1" s="4"/>
    </row>
    <row r="2" spans="1:12" s="2" customFormat="1" ht="27" customHeight="1" x14ac:dyDescent="0.2">
      <c r="A2" s="279" t="str">
        <f>Overview!B4&amp; " - Effective from "&amp;Overview!D4&amp;" - "&amp;Overview!E4&amp;" LV and HV tariffs"</f>
        <v>SP Distribution - Effective from 1 April 2023 - Final LV and HV tariffs</v>
      </c>
      <c r="B2" s="279"/>
      <c r="C2" s="279"/>
      <c r="D2" s="279"/>
      <c r="E2" s="279"/>
      <c r="F2" s="279"/>
      <c r="G2" s="279"/>
      <c r="H2" s="279"/>
      <c r="I2" s="279"/>
      <c r="J2" s="279"/>
      <c r="K2" s="4"/>
      <c r="L2" s="4"/>
    </row>
    <row r="3" spans="1:12" s="2" customFormat="1" ht="27" customHeight="1" x14ac:dyDescent="0.2">
      <c r="A3" s="298" t="s">
        <v>216</v>
      </c>
      <c r="B3" s="298"/>
      <c r="C3" s="298"/>
      <c r="D3" s="298"/>
      <c r="E3" s="298"/>
      <c r="F3" s="298"/>
      <c r="G3" s="298"/>
      <c r="H3" s="298"/>
      <c r="I3" s="298"/>
      <c r="J3" s="298"/>
      <c r="K3" s="4"/>
      <c r="L3" s="4"/>
    </row>
    <row r="4" spans="1:12" s="2" customFormat="1" ht="71.25" customHeight="1" x14ac:dyDescent="0.2">
      <c r="A4" s="18"/>
      <c r="B4" s="30" t="s">
        <v>0</v>
      </c>
      <c r="C4" s="17" t="s">
        <v>31</v>
      </c>
      <c r="D4" s="55" t="s">
        <v>217</v>
      </c>
      <c r="E4" s="55" t="s">
        <v>219</v>
      </c>
      <c r="F4" s="55" t="s">
        <v>218</v>
      </c>
      <c r="G4" s="156" t="s">
        <v>32</v>
      </c>
      <c r="H4" s="17"/>
      <c r="I4" s="17"/>
      <c r="J4" s="17"/>
      <c r="K4" s="4"/>
      <c r="L4" s="4"/>
    </row>
    <row r="5" spans="1:12" s="2" customFormat="1" ht="38.25" customHeight="1" x14ac:dyDescent="0.2">
      <c r="A5" s="19" t="s">
        <v>534</v>
      </c>
      <c r="B5" s="216" t="s">
        <v>772</v>
      </c>
      <c r="C5" s="20">
        <v>2</v>
      </c>
      <c r="D5" s="150">
        <v>7.7779999999999996</v>
      </c>
      <c r="E5" s="151">
        <v>0.84399999999999997</v>
      </c>
      <c r="F5" s="152">
        <v>1.6E-2</v>
      </c>
      <c r="G5" s="45"/>
      <c r="H5" s="28"/>
      <c r="I5" s="28"/>
      <c r="J5" s="28"/>
      <c r="K5" s="4"/>
      <c r="L5" s="4"/>
    </row>
    <row r="6" spans="1:12" s="2" customFormat="1" ht="37.5" customHeight="1" x14ac:dyDescent="0.2">
      <c r="A6" s="19" t="s">
        <v>775</v>
      </c>
      <c r="B6" s="213" t="s">
        <v>773</v>
      </c>
      <c r="C6" s="20" t="s">
        <v>776</v>
      </c>
      <c r="D6" s="150">
        <v>10.009</v>
      </c>
      <c r="E6" s="151">
        <v>1.0860000000000001</v>
      </c>
      <c r="F6" s="152">
        <v>2.1000000000000001E-2</v>
      </c>
      <c r="G6" s="45"/>
      <c r="H6" s="28"/>
      <c r="I6" s="28"/>
      <c r="J6" s="28"/>
      <c r="K6" s="4"/>
      <c r="L6" s="4"/>
    </row>
    <row r="7" spans="1:12" s="2" customFormat="1" ht="32.25" customHeight="1" x14ac:dyDescent="0.2">
      <c r="A7" s="19" t="s">
        <v>204</v>
      </c>
      <c r="B7" s="213" t="s">
        <v>774</v>
      </c>
      <c r="C7" s="20" t="s">
        <v>476</v>
      </c>
      <c r="D7" s="153">
        <v>22.145</v>
      </c>
      <c r="E7" s="154">
        <v>3.173</v>
      </c>
      <c r="F7" s="152">
        <v>2.375</v>
      </c>
      <c r="G7" s="22"/>
      <c r="H7" s="28"/>
      <c r="I7" s="28"/>
      <c r="J7" s="28"/>
      <c r="K7" s="4"/>
      <c r="L7" s="4"/>
    </row>
    <row r="8" spans="1:12" ht="12.75" customHeight="1" x14ac:dyDescent="0.2">
      <c r="A8" s="305" t="s">
        <v>2</v>
      </c>
      <c r="B8" s="299" t="s">
        <v>754</v>
      </c>
      <c r="C8" s="300"/>
      <c r="D8" s="300"/>
      <c r="E8" s="300"/>
      <c r="F8" s="300"/>
      <c r="G8" s="300"/>
      <c r="H8" s="300"/>
      <c r="I8" s="300"/>
      <c r="J8" s="301"/>
    </row>
    <row r="9" spans="1:12" ht="100.5" customHeight="1" x14ac:dyDescent="0.2">
      <c r="A9" s="305"/>
      <c r="B9" s="302" t="s">
        <v>777</v>
      </c>
      <c r="C9" s="303"/>
      <c r="D9" s="303"/>
      <c r="E9" s="303"/>
      <c r="F9" s="303"/>
      <c r="G9" s="303"/>
      <c r="H9" s="303"/>
      <c r="I9" s="303"/>
      <c r="J9" s="304"/>
    </row>
    <row r="10" spans="1:12" x14ac:dyDescent="0.2">
      <c r="A10" s="305"/>
      <c r="B10" s="296"/>
      <c r="C10" s="296"/>
      <c r="D10" s="296"/>
      <c r="E10" s="296"/>
      <c r="F10" s="296"/>
      <c r="G10" s="296"/>
      <c r="H10" s="297"/>
      <c r="I10" s="297"/>
      <c r="J10" s="297"/>
    </row>
    <row r="11" spans="1:12" x14ac:dyDescent="0.2">
      <c r="A11" s="50"/>
      <c r="B11" s="50"/>
      <c r="C11" s="50"/>
      <c r="D11" s="50"/>
      <c r="E11" s="50"/>
      <c r="F11" s="50"/>
      <c r="G11" s="50"/>
      <c r="H11" s="50"/>
      <c r="I11" s="50"/>
      <c r="J11" s="50"/>
    </row>
    <row r="12" spans="1:12" x14ac:dyDescent="0.2">
      <c r="A12" s="50"/>
      <c r="B12" s="50"/>
      <c r="C12" s="50"/>
      <c r="D12" s="50"/>
      <c r="E12" s="50"/>
      <c r="F12" s="50"/>
      <c r="G12" s="50"/>
      <c r="H12" s="50"/>
      <c r="I12" s="50"/>
      <c r="J12" s="50"/>
    </row>
    <row r="13" spans="1:12" s="2" customFormat="1" ht="27" customHeight="1" x14ac:dyDescent="0.2">
      <c r="A13" s="298" t="s">
        <v>213</v>
      </c>
      <c r="B13" s="298"/>
      <c r="C13" s="298"/>
      <c r="D13" s="298"/>
      <c r="E13" s="298"/>
      <c r="F13" s="298"/>
      <c r="G13" s="298"/>
      <c r="H13" s="298"/>
      <c r="I13" s="298"/>
      <c r="J13" s="298"/>
      <c r="K13" s="4"/>
      <c r="L13" s="4"/>
    </row>
    <row r="14" spans="1:12" s="2" customFormat="1" ht="58.5" customHeight="1" x14ac:dyDescent="0.2">
      <c r="A14" s="18"/>
      <c r="B14" s="30" t="s">
        <v>0</v>
      </c>
      <c r="C14" s="17" t="s">
        <v>31</v>
      </c>
      <c r="D14" s="55" t="s">
        <v>217</v>
      </c>
      <c r="E14" s="55" t="s">
        <v>219</v>
      </c>
      <c r="F14" s="55" t="s">
        <v>218</v>
      </c>
      <c r="G14" s="139" t="s">
        <v>32</v>
      </c>
      <c r="H14" s="139" t="s">
        <v>33</v>
      </c>
      <c r="I14" s="30" t="s">
        <v>183</v>
      </c>
      <c r="J14" s="139" t="s">
        <v>60</v>
      </c>
      <c r="K14" s="4"/>
      <c r="L14" s="4"/>
    </row>
    <row r="15" spans="1:12" s="2" customFormat="1" ht="32.25" customHeight="1" x14ac:dyDescent="0.2">
      <c r="A15" s="19"/>
      <c r="B15" s="29"/>
      <c r="C15" s="20">
        <v>0</v>
      </c>
      <c r="D15" s="21"/>
      <c r="E15" s="21"/>
      <c r="F15" s="21"/>
      <c r="G15" s="22"/>
      <c r="H15" s="22"/>
      <c r="I15" s="22"/>
      <c r="J15" s="21"/>
      <c r="K15" s="4"/>
      <c r="L15" s="4"/>
    </row>
    <row r="16" spans="1:12" x14ac:dyDescent="0.2">
      <c r="A16" s="305" t="s">
        <v>2</v>
      </c>
      <c r="B16" s="306" t="s">
        <v>15</v>
      </c>
      <c r="C16" s="306"/>
      <c r="D16" s="306"/>
      <c r="E16" s="306"/>
      <c r="F16" s="306"/>
      <c r="G16" s="306"/>
      <c r="H16" s="307"/>
      <c r="I16" s="307"/>
      <c r="J16" s="307"/>
    </row>
    <row r="17" spans="1:10" x14ac:dyDescent="0.2">
      <c r="A17" s="305"/>
      <c r="B17" s="296" t="s">
        <v>3</v>
      </c>
      <c r="C17" s="296"/>
      <c r="D17" s="296"/>
      <c r="E17" s="296"/>
      <c r="F17" s="296"/>
      <c r="G17" s="296"/>
      <c r="H17" s="297"/>
      <c r="I17" s="297"/>
      <c r="J17" s="297"/>
    </row>
    <row r="18" spans="1:10" x14ac:dyDescent="0.2">
      <c r="A18" s="305"/>
      <c r="B18" s="296" t="s">
        <v>70</v>
      </c>
      <c r="C18" s="296"/>
      <c r="D18" s="296"/>
      <c r="E18" s="296"/>
      <c r="F18" s="296"/>
      <c r="G18" s="296"/>
      <c r="H18" s="297"/>
      <c r="I18" s="297"/>
      <c r="J18" s="297"/>
    </row>
    <row r="19" spans="1:10" x14ac:dyDescent="0.2">
      <c r="A19" s="308"/>
      <c r="B19" s="296" t="s">
        <v>71</v>
      </c>
      <c r="C19" s="296"/>
      <c r="D19" s="296"/>
      <c r="E19" s="296"/>
      <c r="F19" s="296"/>
      <c r="G19" s="296"/>
      <c r="H19" s="297"/>
      <c r="I19" s="297"/>
      <c r="J19" s="297"/>
    </row>
    <row r="20" spans="1:10" x14ac:dyDescent="0.2">
      <c r="A20" s="308"/>
      <c r="B20" s="296" t="s">
        <v>72</v>
      </c>
      <c r="C20" s="296"/>
      <c r="D20" s="296"/>
      <c r="E20" s="296"/>
      <c r="F20" s="296"/>
      <c r="G20" s="296"/>
      <c r="H20" s="297"/>
      <c r="I20" s="297"/>
      <c r="J20" s="297"/>
    </row>
    <row r="21" spans="1:10" x14ac:dyDescent="0.2">
      <c r="A21" s="308"/>
      <c r="B21" s="296" t="s">
        <v>4</v>
      </c>
      <c r="C21" s="296"/>
      <c r="D21" s="296"/>
      <c r="E21" s="296"/>
      <c r="F21" s="296"/>
      <c r="G21" s="296"/>
      <c r="H21" s="297"/>
      <c r="I21" s="297"/>
      <c r="J21" s="297"/>
    </row>
    <row r="22" spans="1:10" x14ac:dyDescent="0.2">
      <c r="A22" s="308"/>
      <c r="B22" s="296"/>
      <c r="C22" s="296"/>
      <c r="D22" s="296"/>
      <c r="E22" s="296"/>
      <c r="F22" s="296"/>
      <c r="G22" s="296"/>
      <c r="H22" s="297"/>
      <c r="I22" s="297"/>
      <c r="J22" s="297"/>
    </row>
    <row r="23" spans="1:10" x14ac:dyDescent="0.2">
      <c r="A23" s="308"/>
      <c r="B23" s="296" t="s">
        <v>5</v>
      </c>
      <c r="C23" s="296"/>
      <c r="D23" s="296"/>
      <c r="E23" s="296"/>
      <c r="F23" s="296"/>
      <c r="G23" s="296"/>
      <c r="H23" s="297"/>
      <c r="I23" s="297"/>
      <c r="J23" s="29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1:J21"/>
    <mergeCell ref="B22:J22"/>
    <mergeCell ref="B23:J23"/>
    <mergeCell ref="B20:J20"/>
    <mergeCell ref="A2:J2"/>
    <mergeCell ref="A3:J3"/>
    <mergeCell ref="B8:J8"/>
    <mergeCell ref="B9:J9"/>
    <mergeCell ref="B19:J19"/>
    <mergeCell ref="B10:J10"/>
    <mergeCell ref="A8:A10"/>
    <mergeCell ref="A13:J13"/>
    <mergeCell ref="B16:J16"/>
    <mergeCell ref="B17:J17"/>
    <mergeCell ref="B18:J18"/>
    <mergeCell ref="A16:A23"/>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workbookViewId="0"/>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50" customWidth="1"/>
    <col min="12" max="17" width="15.5703125" style="2" customWidth="1"/>
    <col min="18" max="16384" width="9.140625" style="2"/>
  </cols>
  <sheetData>
    <row r="1" spans="1:13" ht="27.75" customHeight="1" x14ac:dyDescent="0.2">
      <c r="A1" s="237" t="s">
        <v>26</v>
      </c>
      <c r="B1" s="312" t="s">
        <v>179</v>
      </c>
      <c r="C1" s="313"/>
      <c r="D1" s="313"/>
      <c r="E1" s="238"/>
      <c r="F1" s="314" t="s">
        <v>182</v>
      </c>
      <c r="G1" s="315"/>
      <c r="H1" s="316"/>
      <c r="I1" s="50"/>
      <c r="J1" s="79"/>
      <c r="K1" s="79"/>
      <c r="L1" s="79"/>
    </row>
    <row r="2" spans="1:13" ht="31.5" customHeight="1" x14ac:dyDescent="0.2">
      <c r="A2" s="317" t="str">
        <f>Overview!B4&amp; " - Effective from "&amp;Overview!D4&amp;" - "&amp;Overview!E4&amp;" LDNO tariffs"</f>
        <v>SP Distribution - Effective from 1 April 2023 - Final LDNO tariffs</v>
      </c>
      <c r="B2" s="317"/>
      <c r="C2" s="317"/>
      <c r="D2" s="317"/>
      <c r="E2" s="317"/>
      <c r="F2" s="317"/>
      <c r="G2" s="317"/>
      <c r="H2" s="317"/>
      <c r="I2" s="317"/>
      <c r="J2" s="317"/>
    </row>
    <row r="3" spans="1:13" s="79" customFormat="1" ht="8.25" customHeight="1" x14ac:dyDescent="0.2">
      <c r="A3" s="90"/>
      <c r="B3" s="90"/>
      <c r="C3" s="90"/>
      <c r="D3" s="90"/>
      <c r="E3" s="90"/>
      <c r="F3" s="90"/>
      <c r="G3" s="90"/>
      <c r="H3" s="90"/>
      <c r="I3" s="90"/>
      <c r="J3" s="240"/>
      <c r="K3" s="50"/>
    </row>
    <row r="4" spans="1:13" ht="27" customHeight="1" x14ac:dyDescent="0.2">
      <c r="A4" s="279" t="s">
        <v>214</v>
      </c>
      <c r="B4" s="279"/>
      <c r="C4" s="279"/>
      <c r="D4" s="279"/>
      <c r="E4" s="92"/>
      <c r="F4" s="279" t="s">
        <v>215</v>
      </c>
      <c r="G4" s="279"/>
      <c r="H4" s="279"/>
      <c r="I4" s="279"/>
      <c r="J4" s="279"/>
      <c r="L4" s="4"/>
    </row>
    <row r="5" spans="1:13" ht="32.25" customHeight="1" x14ac:dyDescent="0.2">
      <c r="A5" s="228" t="s">
        <v>15</v>
      </c>
      <c r="B5" s="227" t="s">
        <v>108</v>
      </c>
      <c r="C5" s="98" t="s">
        <v>109</v>
      </c>
      <c r="D5" s="80" t="s">
        <v>110</v>
      </c>
      <c r="E5" s="194"/>
      <c r="F5" s="283"/>
      <c r="G5" s="284"/>
      <c r="H5" s="84" t="s">
        <v>115</v>
      </c>
      <c r="I5" s="85" t="s">
        <v>116</v>
      </c>
      <c r="J5" s="80" t="s">
        <v>110</v>
      </c>
      <c r="K5" s="194"/>
      <c r="L5" s="4"/>
      <c r="M5" s="4"/>
    </row>
    <row r="6" spans="1:13" ht="56.25" customHeight="1" x14ac:dyDescent="0.2">
      <c r="A6" s="233" t="s">
        <v>111</v>
      </c>
      <c r="B6" s="230" t="s">
        <v>729</v>
      </c>
      <c r="C6" s="214" t="s">
        <v>730</v>
      </c>
      <c r="D6" s="212" t="s">
        <v>731</v>
      </c>
      <c r="E6" s="194"/>
      <c r="F6" s="323" t="s">
        <v>112</v>
      </c>
      <c r="G6" s="323"/>
      <c r="H6" s="211"/>
      <c r="I6" s="212" t="s">
        <v>735</v>
      </c>
      <c r="J6" s="212" t="s">
        <v>731</v>
      </c>
      <c r="K6" s="194"/>
      <c r="L6" s="4"/>
      <c r="M6" s="4"/>
    </row>
    <row r="7" spans="1:13" ht="56.25" customHeight="1" x14ac:dyDescent="0.2">
      <c r="A7" s="233" t="s">
        <v>22</v>
      </c>
      <c r="B7" s="211"/>
      <c r="C7" s="214" t="s">
        <v>732</v>
      </c>
      <c r="D7" s="212" t="s">
        <v>733</v>
      </c>
      <c r="E7" s="194"/>
      <c r="F7" s="323" t="s">
        <v>113</v>
      </c>
      <c r="G7" s="323"/>
      <c r="H7" s="230" t="s">
        <v>729</v>
      </c>
      <c r="I7" s="212" t="s">
        <v>730</v>
      </c>
      <c r="J7" s="212" t="s">
        <v>731</v>
      </c>
      <c r="K7" s="194"/>
      <c r="L7" s="4"/>
      <c r="M7" s="4"/>
    </row>
    <row r="8" spans="1:13" ht="55.5" customHeight="1" x14ac:dyDescent="0.2">
      <c r="A8" s="234" t="s">
        <v>20</v>
      </c>
      <c r="B8" s="320" t="s">
        <v>21</v>
      </c>
      <c r="C8" s="321"/>
      <c r="D8" s="322"/>
      <c r="E8" s="194"/>
      <c r="F8" s="323" t="s">
        <v>755</v>
      </c>
      <c r="G8" s="323"/>
      <c r="H8" s="211"/>
      <c r="I8" s="212" t="s">
        <v>735</v>
      </c>
      <c r="J8" s="212" t="s">
        <v>731</v>
      </c>
      <c r="K8" s="194"/>
      <c r="L8" s="4"/>
      <c r="M8" s="4"/>
    </row>
    <row r="9" spans="1:13" s="79" customFormat="1" ht="55.5" customHeight="1" x14ac:dyDescent="0.2">
      <c r="A9" s="88"/>
      <c r="B9" s="88"/>
      <c r="C9" s="88"/>
      <c r="D9" s="88"/>
      <c r="E9" s="91"/>
      <c r="F9" s="318" t="s">
        <v>119</v>
      </c>
      <c r="G9" s="319"/>
      <c r="H9" s="211"/>
      <c r="I9" s="212" t="s">
        <v>732</v>
      </c>
      <c r="J9" s="212" t="s">
        <v>736</v>
      </c>
      <c r="K9" s="194"/>
      <c r="L9" s="50"/>
      <c r="M9" s="50"/>
    </row>
    <row r="10" spans="1:13" ht="27.75" customHeight="1" x14ac:dyDescent="0.2">
      <c r="A10" s="241"/>
      <c r="B10" s="242"/>
      <c r="C10" s="241"/>
      <c r="D10" s="241"/>
      <c r="E10" s="242"/>
      <c r="F10" s="309" t="s">
        <v>20</v>
      </c>
      <c r="G10" s="309"/>
      <c r="H10" s="310" t="s">
        <v>21</v>
      </c>
      <c r="I10" s="310"/>
      <c r="J10" s="311"/>
    </row>
    <row r="11" spans="1:13" ht="27.75" customHeight="1" x14ac:dyDescent="0.2">
      <c r="A11" s="241"/>
      <c r="B11" s="242"/>
      <c r="C11" s="241"/>
      <c r="D11" s="241"/>
      <c r="E11" s="242"/>
      <c r="F11" s="242"/>
      <c r="G11" s="242"/>
      <c r="H11" s="243"/>
      <c r="I11" s="243"/>
      <c r="J11" s="246"/>
    </row>
    <row r="12" spans="1:13" ht="27.75" customHeight="1" x14ac:dyDescent="0.2">
      <c r="A12" s="241"/>
      <c r="B12" s="242"/>
      <c r="C12" s="241"/>
      <c r="D12" s="241"/>
      <c r="E12" s="242"/>
      <c r="F12" s="242"/>
      <c r="G12" s="242"/>
      <c r="H12" s="243"/>
      <c r="I12" s="243"/>
      <c r="J12" s="245"/>
    </row>
    <row r="13" spans="1:13" ht="38.25" x14ac:dyDescent="0.2">
      <c r="A13" s="190" t="s">
        <v>181</v>
      </c>
      <c r="B13" s="190" t="s">
        <v>524</v>
      </c>
      <c r="C13" s="191" t="s">
        <v>31</v>
      </c>
      <c r="D13" s="55" t="s">
        <v>217</v>
      </c>
      <c r="E13" s="55" t="s">
        <v>219</v>
      </c>
      <c r="F13" s="55" t="s">
        <v>218</v>
      </c>
      <c r="G13" s="191" t="s">
        <v>32</v>
      </c>
      <c r="H13" s="191" t="s">
        <v>33</v>
      </c>
      <c r="I13" s="191" t="s">
        <v>183</v>
      </c>
      <c r="J13" s="244" t="s">
        <v>60</v>
      </c>
    </row>
    <row r="14" spans="1:13" ht="27.75" customHeight="1" x14ac:dyDescent="0.2">
      <c r="A14" s="186" t="s">
        <v>555</v>
      </c>
      <c r="B14" s="29"/>
      <c r="C14" s="235"/>
      <c r="D14" s="150">
        <v>4.7169999999999996</v>
      </c>
      <c r="E14" s="151">
        <v>0.51200000000000001</v>
      </c>
      <c r="F14" s="152">
        <v>0.01</v>
      </c>
      <c r="G14" s="187">
        <v>13.41</v>
      </c>
      <c r="H14" s="188"/>
      <c r="I14" s="192"/>
      <c r="J14" s="42"/>
      <c r="K14" s="239"/>
    </row>
    <row r="15" spans="1:13" ht="27.75" customHeight="1" x14ac:dyDescent="0.2">
      <c r="A15" s="186" t="s">
        <v>556</v>
      </c>
      <c r="B15" s="29"/>
      <c r="C15" s="235"/>
      <c r="D15" s="150">
        <v>4.7169999999999996</v>
      </c>
      <c r="E15" s="151">
        <v>0.51200000000000001</v>
      </c>
      <c r="F15" s="152">
        <v>0.01</v>
      </c>
      <c r="G15" s="188"/>
      <c r="H15" s="188"/>
      <c r="I15" s="192"/>
      <c r="J15" s="42"/>
      <c r="K15" s="239"/>
    </row>
    <row r="16" spans="1:13" ht="27.75" customHeight="1" x14ac:dyDescent="0.2">
      <c r="A16" s="186" t="s">
        <v>557</v>
      </c>
      <c r="B16" s="29"/>
      <c r="C16" s="235"/>
      <c r="D16" s="150">
        <v>6.07</v>
      </c>
      <c r="E16" s="151">
        <v>0.65900000000000003</v>
      </c>
      <c r="F16" s="152">
        <v>1.2E-2</v>
      </c>
      <c r="G16" s="187">
        <v>3.83</v>
      </c>
      <c r="H16" s="188"/>
      <c r="I16" s="192"/>
      <c r="J16" s="42"/>
      <c r="K16" s="239"/>
    </row>
    <row r="17" spans="1:11" ht="27.75" customHeight="1" x14ac:dyDescent="0.2">
      <c r="A17" s="186" t="s">
        <v>558</v>
      </c>
      <c r="B17" s="29"/>
      <c r="C17" s="235"/>
      <c r="D17" s="150">
        <v>6.07</v>
      </c>
      <c r="E17" s="151">
        <v>0.65900000000000003</v>
      </c>
      <c r="F17" s="152">
        <v>1.2E-2</v>
      </c>
      <c r="G17" s="187">
        <v>15.31</v>
      </c>
      <c r="H17" s="188"/>
      <c r="I17" s="192"/>
      <c r="J17" s="42"/>
      <c r="K17" s="239"/>
    </row>
    <row r="18" spans="1:11" ht="27.75" customHeight="1" x14ac:dyDescent="0.2">
      <c r="A18" s="186" t="s">
        <v>559</v>
      </c>
      <c r="B18" s="29"/>
      <c r="C18" s="235"/>
      <c r="D18" s="150">
        <v>6.07</v>
      </c>
      <c r="E18" s="151">
        <v>0.65900000000000003</v>
      </c>
      <c r="F18" s="152">
        <v>1.2E-2</v>
      </c>
      <c r="G18" s="187">
        <v>32.93</v>
      </c>
      <c r="H18" s="188"/>
      <c r="I18" s="192"/>
      <c r="J18" s="42"/>
      <c r="K18" s="239"/>
    </row>
    <row r="19" spans="1:11" ht="27.75" customHeight="1" x14ac:dyDescent="0.2">
      <c r="A19" s="186" t="s">
        <v>560</v>
      </c>
      <c r="B19" s="29"/>
      <c r="C19" s="235"/>
      <c r="D19" s="150">
        <v>6.07</v>
      </c>
      <c r="E19" s="151">
        <v>0.65900000000000003</v>
      </c>
      <c r="F19" s="152">
        <v>1.2E-2</v>
      </c>
      <c r="G19" s="187">
        <v>68.7</v>
      </c>
      <c r="H19" s="188"/>
      <c r="I19" s="192"/>
      <c r="J19" s="42"/>
      <c r="K19" s="239"/>
    </row>
    <row r="20" spans="1:11" ht="27.75" customHeight="1" x14ac:dyDescent="0.2">
      <c r="A20" s="186" t="s">
        <v>561</v>
      </c>
      <c r="B20" s="29"/>
      <c r="C20" s="235"/>
      <c r="D20" s="150">
        <v>6.07</v>
      </c>
      <c r="E20" s="151">
        <v>0.65900000000000003</v>
      </c>
      <c r="F20" s="152">
        <v>1.2E-2</v>
      </c>
      <c r="G20" s="187">
        <v>196.04</v>
      </c>
      <c r="H20" s="188"/>
      <c r="I20" s="192"/>
      <c r="J20" s="42"/>
      <c r="K20" s="239"/>
    </row>
    <row r="21" spans="1:11" ht="27.75" customHeight="1" x14ac:dyDescent="0.2">
      <c r="A21" s="186" t="s">
        <v>478</v>
      </c>
      <c r="B21" s="29"/>
      <c r="C21" s="235"/>
      <c r="D21" s="150">
        <v>6.07</v>
      </c>
      <c r="E21" s="151">
        <v>0.65900000000000003</v>
      </c>
      <c r="F21" s="152">
        <v>1.2E-2</v>
      </c>
      <c r="G21" s="188"/>
      <c r="H21" s="188"/>
      <c r="I21" s="192"/>
      <c r="J21" s="42"/>
      <c r="K21" s="239"/>
    </row>
    <row r="22" spans="1:11" ht="27.75" customHeight="1" x14ac:dyDescent="0.2">
      <c r="A22" s="186" t="s">
        <v>562</v>
      </c>
      <c r="B22" s="29"/>
      <c r="C22" s="235"/>
      <c r="D22" s="150">
        <v>3.9710000000000001</v>
      </c>
      <c r="E22" s="151">
        <v>0.40799999999999997</v>
      </c>
      <c r="F22" s="152">
        <v>7.0000000000000001E-3</v>
      </c>
      <c r="G22" s="187">
        <v>14.76</v>
      </c>
      <c r="H22" s="187">
        <v>1.58</v>
      </c>
      <c r="I22" s="193">
        <v>2.29</v>
      </c>
      <c r="J22" s="41">
        <v>0.10100000000000001</v>
      </c>
      <c r="K22" s="239"/>
    </row>
    <row r="23" spans="1:11" ht="27.75" customHeight="1" x14ac:dyDescent="0.2">
      <c r="A23" s="186" t="s">
        <v>563</v>
      </c>
      <c r="B23" s="29"/>
      <c r="C23" s="235"/>
      <c r="D23" s="150">
        <v>3.9710000000000001</v>
      </c>
      <c r="E23" s="151">
        <v>0.40799999999999997</v>
      </c>
      <c r="F23" s="152">
        <v>7.0000000000000001E-3</v>
      </c>
      <c r="G23" s="187">
        <v>359.47</v>
      </c>
      <c r="H23" s="187">
        <v>1.58</v>
      </c>
      <c r="I23" s="193">
        <v>2.29</v>
      </c>
      <c r="J23" s="41">
        <v>0.10100000000000001</v>
      </c>
      <c r="K23" s="239"/>
    </row>
    <row r="24" spans="1:11" ht="27.75" customHeight="1" x14ac:dyDescent="0.2">
      <c r="A24" s="186" t="s">
        <v>564</v>
      </c>
      <c r="B24" s="29"/>
      <c r="C24" s="235"/>
      <c r="D24" s="150">
        <v>3.9710000000000001</v>
      </c>
      <c r="E24" s="151">
        <v>0.40799999999999997</v>
      </c>
      <c r="F24" s="152">
        <v>7.0000000000000001E-3</v>
      </c>
      <c r="G24" s="187">
        <v>623.57000000000005</v>
      </c>
      <c r="H24" s="187">
        <v>1.58</v>
      </c>
      <c r="I24" s="193">
        <v>2.29</v>
      </c>
      <c r="J24" s="41">
        <v>0.10100000000000001</v>
      </c>
      <c r="K24" s="239"/>
    </row>
    <row r="25" spans="1:11" ht="27.75" customHeight="1" x14ac:dyDescent="0.2">
      <c r="A25" s="186" t="s">
        <v>565</v>
      </c>
      <c r="B25" s="29"/>
      <c r="C25" s="235"/>
      <c r="D25" s="150">
        <v>3.9710000000000001</v>
      </c>
      <c r="E25" s="151">
        <v>0.40799999999999997</v>
      </c>
      <c r="F25" s="152">
        <v>7.0000000000000001E-3</v>
      </c>
      <c r="G25" s="187">
        <v>1050.17</v>
      </c>
      <c r="H25" s="187">
        <v>1.58</v>
      </c>
      <c r="I25" s="193">
        <v>2.29</v>
      </c>
      <c r="J25" s="41">
        <v>0.10100000000000001</v>
      </c>
      <c r="K25" s="239"/>
    </row>
    <row r="26" spans="1:11" ht="27.75" customHeight="1" x14ac:dyDescent="0.2">
      <c r="A26" s="186" t="s">
        <v>566</v>
      </c>
      <c r="B26" s="29"/>
      <c r="C26" s="235"/>
      <c r="D26" s="150">
        <v>3.9710000000000001</v>
      </c>
      <c r="E26" s="151">
        <v>0.40799999999999997</v>
      </c>
      <c r="F26" s="152">
        <v>7.0000000000000001E-3</v>
      </c>
      <c r="G26" s="187">
        <v>2185.41</v>
      </c>
      <c r="H26" s="187">
        <v>1.58</v>
      </c>
      <c r="I26" s="193">
        <v>2.29</v>
      </c>
      <c r="J26" s="41">
        <v>0.10100000000000001</v>
      </c>
      <c r="K26" s="239"/>
    </row>
    <row r="27" spans="1:11" ht="27.75" customHeight="1" x14ac:dyDescent="0.2">
      <c r="A27" s="186" t="s">
        <v>479</v>
      </c>
      <c r="B27" s="29"/>
      <c r="C27" s="236"/>
      <c r="D27" s="153">
        <v>13.430999999999999</v>
      </c>
      <c r="E27" s="154">
        <v>1.925</v>
      </c>
      <c r="F27" s="152">
        <v>1.44</v>
      </c>
      <c r="G27" s="188"/>
      <c r="H27" s="188"/>
      <c r="I27" s="192"/>
      <c r="J27" s="42"/>
      <c r="K27" s="239"/>
    </row>
    <row r="28" spans="1:11" ht="27.75" customHeight="1" x14ac:dyDescent="0.2">
      <c r="A28" s="186" t="s">
        <v>480</v>
      </c>
      <c r="B28" s="29"/>
      <c r="C28" s="236"/>
      <c r="D28" s="150">
        <v>-6.01</v>
      </c>
      <c r="E28" s="151">
        <v>-0.65200000000000002</v>
      </c>
      <c r="F28" s="152">
        <v>-1.2E-2</v>
      </c>
      <c r="G28" s="187">
        <v>0</v>
      </c>
      <c r="H28" s="188"/>
      <c r="I28" s="192"/>
      <c r="J28" s="42"/>
      <c r="K28" s="239"/>
    </row>
    <row r="29" spans="1:11" ht="27.75" customHeight="1" x14ac:dyDescent="0.2">
      <c r="A29" s="186" t="s">
        <v>481</v>
      </c>
      <c r="B29" s="29"/>
      <c r="C29" s="236"/>
      <c r="D29" s="150">
        <v>-6.01</v>
      </c>
      <c r="E29" s="151">
        <v>-0.65200000000000002</v>
      </c>
      <c r="F29" s="152">
        <v>-1.2E-2</v>
      </c>
      <c r="G29" s="187">
        <v>0</v>
      </c>
      <c r="H29" s="188"/>
      <c r="I29" s="192"/>
      <c r="J29" s="41">
        <v>0.16</v>
      </c>
      <c r="K29" s="239"/>
    </row>
    <row r="30" spans="1:11" ht="27.75" customHeight="1" x14ac:dyDescent="0.2">
      <c r="A30" s="189" t="s">
        <v>567</v>
      </c>
      <c r="B30" s="29"/>
      <c r="C30" s="236"/>
      <c r="D30" s="150">
        <v>3.0979999999999999</v>
      </c>
      <c r="E30" s="151">
        <v>0.33600000000000002</v>
      </c>
      <c r="F30" s="152">
        <v>6.0000000000000001E-3</v>
      </c>
      <c r="G30" s="187">
        <v>8.91</v>
      </c>
      <c r="H30" s="188"/>
      <c r="I30" s="192"/>
      <c r="J30" s="42"/>
      <c r="K30" s="239"/>
    </row>
    <row r="31" spans="1:11" ht="27.75" customHeight="1" x14ac:dyDescent="0.2">
      <c r="A31" s="189" t="s">
        <v>568</v>
      </c>
      <c r="B31" s="29"/>
      <c r="C31" s="236"/>
      <c r="D31" s="150">
        <v>3.0979999999999999</v>
      </c>
      <c r="E31" s="151">
        <v>0.33600000000000002</v>
      </c>
      <c r="F31" s="152">
        <v>6.0000000000000001E-3</v>
      </c>
      <c r="G31" s="188"/>
      <c r="H31" s="188"/>
      <c r="I31" s="192"/>
      <c r="J31" s="42"/>
      <c r="K31" s="239"/>
    </row>
    <row r="32" spans="1:11" ht="27.75" customHeight="1" x14ac:dyDescent="0.2">
      <c r="A32" s="189" t="s">
        <v>569</v>
      </c>
      <c r="B32" s="29"/>
      <c r="C32" s="236"/>
      <c r="D32" s="150">
        <v>3.9870000000000001</v>
      </c>
      <c r="E32" s="151">
        <v>0.433</v>
      </c>
      <c r="F32" s="152">
        <v>8.0000000000000002E-3</v>
      </c>
      <c r="G32" s="187">
        <v>2.57</v>
      </c>
      <c r="H32" s="188"/>
      <c r="I32" s="192"/>
      <c r="J32" s="42"/>
      <c r="K32" s="239"/>
    </row>
    <row r="33" spans="1:11" ht="27.75" customHeight="1" x14ac:dyDescent="0.2">
      <c r="A33" s="189" t="s">
        <v>570</v>
      </c>
      <c r="B33" s="29"/>
      <c r="C33" s="236"/>
      <c r="D33" s="150">
        <v>3.9870000000000001</v>
      </c>
      <c r="E33" s="151">
        <v>0.433</v>
      </c>
      <c r="F33" s="152">
        <v>8.0000000000000002E-3</v>
      </c>
      <c r="G33" s="187">
        <v>10.11</v>
      </c>
      <c r="H33" s="188"/>
      <c r="I33" s="192"/>
      <c r="J33" s="42"/>
      <c r="K33" s="239"/>
    </row>
    <row r="34" spans="1:11" ht="27.75" customHeight="1" x14ac:dyDescent="0.2">
      <c r="A34" s="189" t="s">
        <v>571</v>
      </c>
      <c r="B34" s="29"/>
      <c r="C34" s="236"/>
      <c r="D34" s="150">
        <v>3.9870000000000001</v>
      </c>
      <c r="E34" s="151">
        <v>0.433</v>
      </c>
      <c r="F34" s="152">
        <v>8.0000000000000002E-3</v>
      </c>
      <c r="G34" s="187">
        <v>21.68</v>
      </c>
      <c r="H34" s="188"/>
      <c r="I34" s="192"/>
      <c r="J34" s="42"/>
      <c r="K34" s="239"/>
    </row>
    <row r="35" spans="1:11" ht="27.75" customHeight="1" x14ac:dyDescent="0.2">
      <c r="A35" s="189" t="s">
        <v>572</v>
      </c>
      <c r="B35" s="29"/>
      <c r="C35" s="236"/>
      <c r="D35" s="150">
        <v>3.9870000000000001</v>
      </c>
      <c r="E35" s="151">
        <v>0.433</v>
      </c>
      <c r="F35" s="152">
        <v>8.0000000000000002E-3</v>
      </c>
      <c r="G35" s="187">
        <v>45.18</v>
      </c>
      <c r="H35" s="188"/>
      <c r="I35" s="192"/>
      <c r="J35" s="42"/>
      <c r="K35" s="239"/>
    </row>
    <row r="36" spans="1:11" ht="27.75" customHeight="1" x14ac:dyDescent="0.2">
      <c r="A36" s="189" t="s">
        <v>573</v>
      </c>
      <c r="B36" s="29"/>
      <c r="C36" s="236"/>
      <c r="D36" s="150">
        <v>3.9870000000000001</v>
      </c>
      <c r="E36" s="151">
        <v>0.433</v>
      </c>
      <c r="F36" s="152">
        <v>8.0000000000000002E-3</v>
      </c>
      <c r="G36" s="187">
        <v>128.81</v>
      </c>
      <c r="H36" s="188"/>
      <c r="I36" s="192"/>
      <c r="J36" s="42"/>
      <c r="K36" s="239"/>
    </row>
    <row r="37" spans="1:11" ht="27.75" customHeight="1" x14ac:dyDescent="0.2">
      <c r="A37" s="189" t="s">
        <v>482</v>
      </c>
      <c r="B37" s="29"/>
      <c r="C37" s="236"/>
      <c r="D37" s="150">
        <v>3.9870000000000001</v>
      </c>
      <c r="E37" s="151">
        <v>0.433</v>
      </c>
      <c r="F37" s="152">
        <v>8.0000000000000002E-3</v>
      </c>
      <c r="G37" s="188"/>
      <c r="H37" s="188"/>
      <c r="I37" s="192"/>
      <c r="J37" s="42"/>
      <c r="K37" s="239"/>
    </row>
    <row r="38" spans="1:11" ht="27.75" customHeight="1" x14ac:dyDescent="0.2">
      <c r="A38" s="189" t="s">
        <v>574</v>
      </c>
      <c r="B38" s="29"/>
      <c r="C38" s="236"/>
      <c r="D38" s="150">
        <v>2.6080000000000001</v>
      </c>
      <c r="E38" s="151">
        <v>0.26800000000000002</v>
      </c>
      <c r="F38" s="152">
        <v>5.0000000000000001E-3</v>
      </c>
      <c r="G38" s="187">
        <v>9.75</v>
      </c>
      <c r="H38" s="187">
        <v>1.04</v>
      </c>
      <c r="I38" s="193">
        <v>1.51</v>
      </c>
      <c r="J38" s="41">
        <v>6.7000000000000004E-2</v>
      </c>
      <c r="K38" s="239"/>
    </row>
    <row r="39" spans="1:11" ht="27.75" customHeight="1" x14ac:dyDescent="0.2">
      <c r="A39" s="189" t="s">
        <v>575</v>
      </c>
      <c r="B39" s="29"/>
      <c r="C39" s="236"/>
      <c r="D39" s="150">
        <v>2.6080000000000001</v>
      </c>
      <c r="E39" s="151">
        <v>0.26800000000000002</v>
      </c>
      <c r="F39" s="152">
        <v>5.0000000000000001E-3</v>
      </c>
      <c r="G39" s="187">
        <v>236.15</v>
      </c>
      <c r="H39" s="187">
        <v>1.04</v>
      </c>
      <c r="I39" s="193">
        <v>1.51</v>
      </c>
      <c r="J39" s="41">
        <v>6.7000000000000004E-2</v>
      </c>
      <c r="K39" s="239"/>
    </row>
    <row r="40" spans="1:11" ht="27.75" customHeight="1" x14ac:dyDescent="0.2">
      <c r="A40" s="189" t="s">
        <v>576</v>
      </c>
      <c r="B40" s="29"/>
      <c r="C40" s="236"/>
      <c r="D40" s="150">
        <v>2.6080000000000001</v>
      </c>
      <c r="E40" s="151">
        <v>0.26800000000000002</v>
      </c>
      <c r="F40" s="152">
        <v>5.0000000000000001E-3</v>
      </c>
      <c r="G40" s="187">
        <v>409.59</v>
      </c>
      <c r="H40" s="187">
        <v>1.04</v>
      </c>
      <c r="I40" s="193">
        <v>1.51</v>
      </c>
      <c r="J40" s="41">
        <v>6.7000000000000004E-2</v>
      </c>
      <c r="K40" s="239"/>
    </row>
    <row r="41" spans="1:11" ht="27.75" customHeight="1" x14ac:dyDescent="0.2">
      <c r="A41" s="189" t="s">
        <v>577</v>
      </c>
      <c r="B41" s="29"/>
      <c r="C41" s="236"/>
      <c r="D41" s="150">
        <v>2.6080000000000001</v>
      </c>
      <c r="E41" s="151">
        <v>0.26800000000000002</v>
      </c>
      <c r="F41" s="152">
        <v>5.0000000000000001E-3</v>
      </c>
      <c r="G41" s="187">
        <v>689.77</v>
      </c>
      <c r="H41" s="187">
        <v>1.04</v>
      </c>
      <c r="I41" s="193">
        <v>1.51</v>
      </c>
      <c r="J41" s="41">
        <v>6.7000000000000004E-2</v>
      </c>
      <c r="K41" s="239"/>
    </row>
    <row r="42" spans="1:11" ht="27.75" customHeight="1" x14ac:dyDescent="0.2">
      <c r="A42" s="189" t="s">
        <v>578</v>
      </c>
      <c r="B42" s="29"/>
      <c r="C42" s="236"/>
      <c r="D42" s="150">
        <v>2.6080000000000001</v>
      </c>
      <c r="E42" s="151">
        <v>0.26800000000000002</v>
      </c>
      <c r="F42" s="152">
        <v>5.0000000000000001E-3</v>
      </c>
      <c r="G42" s="187">
        <v>1435.37</v>
      </c>
      <c r="H42" s="187">
        <v>1.04</v>
      </c>
      <c r="I42" s="193">
        <v>1.51</v>
      </c>
      <c r="J42" s="41">
        <v>6.7000000000000004E-2</v>
      </c>
      <c r="K42" s="239"/>
    </row>
    <row r="43" spans="1:11" ht="27.75" customHeight="1" x14ac:dyDescent="0.2">
      <c r="A43" s="189" t="s">
        <v>579</v>
      </c>
      <c r="B43" s="29"/>
      <c r="C43" s="236"/>
      <c r="D43" s="150">
        <v>2.4729999999999999</v>
      </c>
      <c r="E43" s="151">
        <v>0.21099999999999999</v>
      </c>
      <c r="F43" s="152">
        <v>3.0000000000000001E-3</v>
      </c>
      <c r="G43" s="187">
        <v>5.75</v>
      </c>
      <c r="H43" s="187">
        <v>3.12</v>
      </c>
      <c r="I43" s="193">
        <v>3.55</v>
      </c>
      <c r="J43" s="41">
        <v>4.8000000000000001E-2</v>
      </c>
      <c r="K43" s="239"/>
    </row>
    <row r="44" spans="1:11" ht="27.75" customHeight="1" x14ac:dyDescent="0.2">
      <c r="A44" s="189" t="s">
        <v>580</v>
      </c>
      <c r="B44" s="29"/>
      <c r="C44" s="236"/>
      <c r="D44" s="150">
        <v>2.4729999999999999</v>
      </c>
      <c r="E44" s="151">
        <v>0.21099999999999999</v>
      </c>
      <c r="F44" s="152">
        <v>3.0000000000000001E-3</v>
      </c>
      <c r="G44" s="187">
        <v>379.71</v>
      </c>
      <c r="H44" s="187">
        <v>3.12</v>
      </c>
      <c r="I44" s="193">
        <v>3.55</v>
      </c>
      <c r="J44" s="41">
        <v>4.8000000000000001E-2</v>
      </c>
      <c r="K44" s="239"/>
    </row>
    <row r="45" spans="1:11" ht="27.75" customHeight="1" x14ac:dyDescent="0.2">
      <c r="A45" s="189" t="s">
        <v>581</v>
      </c>
      <c r="B45" s="29"/>
      <c r="C45" s="236"/>
      <c r="D45" s="150">
        <v>2.4729999999999999</v>
      </c>
      <c r="E45" s="151">
        <v>0.21099999999999999</v>
      </c>
      <c r="F45" s="152">
        <v>3.0000000000000001E-3</v>
      </c>
      <c r="G45" s="187">
        <v>666.21</v>
      </c>
      <c r="H45" s="187">
        <v>3.12</v>
      </c>
      <c r="I45" s="193">
        <v>3.55</v>
      </c>
      <c r="J45" s="41">
        <v>4.8000000000000001E-2</v>
      </c>
      <c r="K45" s="239"/>
    </row>
    <row r="46" spans="1:11" ht="27.75" customHeight="1" x14ac:dyDescent="0.2">
      <c r="A46" s="189" t="s">
        <v>582</v>
      </c>
      <c r="B46" s="29"/>
      <c r="C46" s="236"/>
      <c r="D46" s="150">
        <v>2.4729999999999999</v>
      </c>
      <c r="E46" s="151">
        <v>0.21099999999999999</v>
      </c>
      <c r="F46" s="152">
        <v>3.0000000000000001E-3</v>
      </c>
      <c r="G46" s="187">
        <v>1129</v>
      </c>
      <c r="H46" s="187">
        <v>3.12</v>
      </c>
      <c r="I46" s="193">
        <v>3.55</v>
      </c>
      <c r="J46" s="41">
        <v>4.8000000000000001E-2</v>
      </c>
      <c r="K46" s="239"/>
    </row>
    <row r="47" spans="1:11" ht="27.75" customHeight="1" x14ac:dyDescent="0.2">
      <c r="A47" s="189" t="s">
        <v>583</v>
      </c>
      <c r="B47" s="29"/>
      <c r="C47" s="236"/>
      <c r="D47" s="150">
        <v>2.4729999999999999</v>
      </c>
      <c r="E47" s="151">
        <v>0.21099999999999999</v>
      </c>
      <c r="F47" s="152">
        <v>3.0000000000000001E-3</v>
      </c>
      <c r="G47" s="187">
        <v>2360.5700000000002</v>
      </c>
      <c r="H47" s="187">
        <v>3.12</v>
      </c>
      <c r="I47" s="193">
        <v>3.55</v>
      </c>
      <c r="J47" s="41">
        <v>4.8000000000000001E-2</v>
      </c>
      <c r="K47" s="239"/>
    </row>
    <row r="48" spans="1:11" ht="27.75" customHeight="1" x14ac:dyDescent="0.2">
      <c r="A48" s="189" t="s">
        <v>584</v>
      </c>
      <c r="B48" s="29"/>
      <c r="C48" s="236"/>
      <c r="D48" s="150">
        <v>2.0329999999999999</v>
      </c>
      <c r="E48" s="151">
        <v>0.155</v>
      </c>
      <c r="F48" s="152">
        <v>2E-3</v>
      </c>
      <c r="G48" s="187">
        <v>97.54</v>
      </c>
      <c r="H48" s="187">
        <v>3.95</v>
      </c>
      <c r="I48" s="193">
        <v>4.8600000000000003</v>
      </c>
      <c r="J48" s="41">
        <v>3.2000000000000001E-2</v>
      </c>
      <c r="K48" s="239"/>
    </row>
    <row r="49" spans="1:11" ht="27.75" customHeight="1" x14ac:dyDescent="0.2">
      <c r="A49" s="189" t="s">
        <v>585</v>
      </c>
      <c r="B49" s="29"/>
      <c r="C49" s="236"/>
      <c r="D49" s="150">
        <v>2.0329999999999999</v>
      </c>
      <c r="E49" s="151">
        <v>0.155</v>
      </c>
      <c r="F49" s="152">
        <v>2E-3</v>
      </c>
      <c r="G49" s="187">
        <v>2303.25</v>
      </c>
      <c r="H49" s="187">
        <v>3.95</v>
      </c>
      <c r="I49" s="193">
        <v>4.8600000000000003</v>
      </c>
      <c r="J49" s="41">
        <v>3.2000000000000001E-2</v>
      </c>
      <c r="K49" s="239"/>
    </row>
    <row r="50" spans="1:11" ht="27.75" customHeight="1" x14ac:dyDescent="0.2">
      <c r="A50" s="189" t="s">
        <v>586</v>
      </c>
      <c r="B50" s="29"/>
      <c r="C50" s="236"/>
      <c r="D50" s="150">
        <v>2.0329999999999999</v>
      </c>
      <c r="E50" s="151">
        <v>0.155</v>
      </c>
      <c r="F50" s="152">
        <v>2E-3</v>
      </c>
      <c r="G50" s="187">
        <v>6922.38</v>
      </c>
      <c r="H50" s="187">
        <v>3.95</v>
      </c>
      <c r="I50" s="193">
        <v>4.8600000000000003</v>
      </c>
      <c r="J50" s="41">
        <v>3.2000000000000001E-2</v>
      </c>
      <c r="K50" s="239"/>
    </row>
    <row r="51" spans="1:11" ht="27.75" customHeight="1" x14ac:dyDescent="0.2">
      <c r="A51" s="189" t="s">
        <v>587</v>
      </c>
      <c r="B51" s="29"/>
      <c r="C51" s="236"/>
      <c r="D51" s="150">
        <v>2.0329999999999999</v>
      </c>
      <c r="E51" s="151">
        <v>0.155</v>
      </c>
      <c r="F51" s="152">
        <v>2E-3</v>
      </c>
      <c r="G51" s="187">
        <v>14132.55</v>
      </c>
      <c r="H51" s="187">
        <v>3.95</v>
      </c>
      <c r="I51" s="193">
        <v>4.8600000000000003</v>
      </c>
      <c r="J51" s="41">
        <v>3.2000000000000001E-2</v>
      </c>
      <c r="K51" s="239"/>
    </row>
    <row r="52" spans="1:11" ht="27.75" customHeight="1" x14ac:dyDescent="0.2">
      <c r="A52" s="189" t="s">
        <v>588</v>
      </c>
      <c r="B52" s="29"/>
      <c r="C52" s="236"/>
      <c r="D52" s="150">
        <v>2.0329999999999999</v>
      </c>
      <c r="E52" s="151">
        <v>0.155</v>
      </c>
      <c r="F52" s="152">
        <v>2E-3</v>
      </c>
      <c r="G52" s="187">
        <v>36652.370000000003</v>
      </c>
      <c r="H52" s="187">
        <v>3.95</v>
      </c>
      <c r="I52" s="193">
        <v>4.8600000000000003</v>
      </c>
      <c r="J52" s="41">
        <v>3.2000000000000001E-2</v>
      </c>
      <c r="K52" s="239"/>
    </row>
    <row r="53" spans="1:11" ht="27.75" customHeight="1" x14ac:dyDescent="0.2">
      <c r="A53" s="189" t="s">
        <v>483</v>
      </c>
      <c r="B53" s="29"/>
      <c r="C53" s="236"/>
      <c r="D53" s="153">
        <v>8.8209999999999997</v>
      </c>
      <c r="E53" s="154">
        <v>1.264</v>
      </c>
      <c r="F53" s="152">
        <v>0.94599999999999995</v>
      </c>
      <c r="G53" s="188"/>
      <c r="H53" s="188"/>
      <c r="I53" s="192"/>
      <c r="J53" s="42"/>
      <c r="K53" s="239"/>
    </row>
    <row r="54" spans="1:11" ht="27.75" customHeight="1" x14ac:dyDescent="0.2">
      <c r="A54" s="189" t="s">
        <v>484</v>
      </c>
      <c r="B54" s="29"/>
      <c r="C54" s="236"/>
      <c r="D54" s="150">
        <v>-6.01</v>
      </c>
      <c r="E54" s="151">
        <v>-0.65200000000000002</v>
      </c>
      <c r="F54" s="152">
        <v>-1.2E-2</v>
      </c>
      <c r="G54" s="187">
        <v>0</v>
      </c>
      <c r="H54" s="188"/>
      <c r="I54" s="192"/>
      <c r="J54" s="42"/>
      <c r="K54" s="239"/>
    </row>
    <row r="55" spans="1:11" ht="27.75" customHeight="1" x14ac:dyDescent="0.2">
      <c r="A55" s="189" t="s">
        <v>485</v>
      </c>
      <c r="B55" s="29"/>
      <c r="C55" s="236"/>
      <c r="D55" s="150">
        <v>-5.2439999999999998</v>
      </c>
      <c r="E55" s="151">
        <v>-0.55400000000000005</v>
      </c>
      <c r="F55" s="152">
        <v>-0.01</v>
      </c>
      <c r="G55" s="187">
        <v>0</v>
      </c>
      <c r="H55" s="188"/>
      <c r="I55" s="192"/>
      <c r="J55" s="42"/>
      <c r="K55" s="239"/>
    </row>
    <row r="56" spans="1:11" ht="27.75" customHeight="1" x14ac:dyDescent="0.2">
      <c r="A56" s="189" t="s">
        <v>486</v>
      </c>
      <c r="B56" s="29"/>
      <c r="C56" s="236"/>
      <c r="D56" s="150">
        <v>-6.01</v>
      </c>
      <c r="E56" s="151">
        <v>-0.65200000000000002</v>
      </c>
      <c r="F56" s="152">
        <v>-1.2E-2</v>
      </c>
      <c r="G56" s="187">
        <v>0</v>
      </c>
      <c r="H56" s="188"/>
      <c r="I56" s="192"/>
      <c r="J56" s="41">
        <v>0.16</v>
      </c>
      <c r="K56" s="239"/>
    </row>
    <row r="57" spans="1:11" ht="27.75" customHeight="1" x14ac:dyDescent="0.2">
      <c r="A57" s="189" t="s">
        <v>487</v>
      </c>
      <c r="B57" s="29"/>
      <c r="C57" s="236"/>
      <c r="D57" s="150">
        <v>-5.2439999999999998</v>
      </c>
      <c r="E57" s="151">
        <v>-0.55400000000000005</v>
      </c>
      <c r="F57" s="152">
        <v>-0.01</v>
      </c>
      <c r="G57" s="187">
        <v>0</v>
      </c>
      <c r="H57" s="188"/>
      <c r="I57" s="192"/>
      <c r="J57" s="41">
        <v>0.13700000000000001</v>
      </c>
      <c r="K57" s="239"/>
    </row>
    <row r="58" spans="1:11" ht="27.75" customHeight="1" x14ac:dyDescent="0.2">
      <c r="A58" s="189" t="s">
        <v>488</v>
      </c>
      <c r="B58" s="29"/>
      <c r="C58" s="236"/>
      <c r="D58" s="150">
        <v>-3.2989999999999999</v>
      </c>
      <c r="E58" s="151">
        <v>-0.28000000000000003</v>
      </c>
      <c r="F58" s="152">
        <v>-4.0000000000000001E-3</v>
      </c>
      <c r="G58" s="187">
        <v>0</v>
      </c>
      <c r="H58" s="188"/>
      <c r="I58" s="192"/>
      <c r="J58" s="41">
        <v>0.109</v>
      </c>
      <c r="K58" s="239"/>
    </row>
    <row r="59" spans="1:11" ht="27.75" customHeight="1" x14ac:dyDescent="0.2">
      <c r="A59" s="186" t="s">
        <v>677</v>
      </c>
      <c r="B59" s="29"/>
      <c r="C59" s="236"/>
      <c r="D59" s="150">
        <v>1.843</v>
      </c>
      <c r="E59" s="151">
        <v>0.2</v>
      </c>
      <c r="F59" s="152">
        <v>4.0000000000000001E-3</v>
      </c>
      <c r="G59" s="187">
        <v>5.42</v>
      </c>
      <c r="H59" s="188"/>
      <c r="I59" s="192"/>
      <c r="J59" s="42"/>
      <c r="K59" s="239"/>
    </row>
    <row r="60" spans="1:11" ht="27.75" customHeight="1" x14ac:dyDescent="0.2">
      <c r="A60" s="186" t="s">
        <v>678</v>
      </c>
      <c r="B60" s="29"/>
      <c r="C60" s="236"/>
      <c r="D60" s="150">
        <v>1.843</v>
      </c>
      <c r="E60" s="151">
        <v>0.2</v>
      </c>
      <c r="F60" s="152">
        <v>4.0000000000000001E-3</v>
      </c>
      <c r="G60" s="188"/>
      <c r="H60" s="188"/>
      <c r="I60" s="192"/>
      <c r="J60" s="42"/>
      <c r="K60" s="239"/>
    </row>
    <row r="61" spans="1:11" ht="27.75" customHeight="1" x14ac:dyDescent="0.2">
      <c r="A61" s="186" t="s">
        <v>679</v>
      </c>
      <c r="B61" s="29"/>
      <c r="C61" s="236"/>
      <c r="D61" s="150">
        <v>2.3719999999999999</v>
      </c>
      <c r="E61" s="151">
        <v>0.25700000000000001</v>
      </c>
      <c r="F61" s="152">
        <v>5.0000000000000001E-3</v>
      </c>
      <c r="G61" s="187">
        <v>1.59</v>
      </c>
      <c r="H61" s="188"/>
      <c r="I61" s="192"/>
      <c r="J61" s="42"/>
      <c r="K61" s="239"/>
    </row>
    <row r="62" spans="1:11" ht="27.75" customHeight="1" x14ac:dyDescent="0.2">
      <c r="A62" s="186" t="s">
        <v>680</v>
      </c>
      <c r="B62" s="29"/>
      <c r="C62" s="236"/>
      <c r="D62" s="150">
        <v>2.3719999999999999</v>
      </c>
      <c r="E62" s="151">
        <v>0.25700000000000001</v>
      </c>
      <c r="F62" s="152">
        <v>5.0000000000000001E-3</v>
      </c>
      <c r="G62" s="187">
        <v>6.08</v>
      </c>
      <c r="H62" s="188"/>
      <c r="I62" s="192"/>
      <c r="J62" s="42"/>
      <c r="K62" s="239"/>
    </row>
    <row r="63" spans="1:11" ht="27.75" customHeight="1" x14ac:dyDescent="0.2">
      <c r="A63" s="186" t="s">
        <v>681</v>
      </c>
      <c r="B63" s="29"/>
      <c r="C63" s="236"/>
      <c r="D63" s="150">
        <v>2.3719999999999999</v>
      </c>
      <c r="E63" s="151">
        <v>0.25700000000000001</v>
      </c>
      <c r="F63" s="152">
        <v>5.0000000000000001E-3</v>
      </c>
      <c r="G63" s="187">
        <v>12.96</v>
      </c>
      <c r="H63" s="188"/>
      <c r="I63" s="192"/>
      <c r="J63" s="42"/>
      <c r="K63" s="239"/>
    </row>
    <row r="64" spans="1:11" ht="27.75" customHeight="1" x14ac:dyDescent="0.2">
      <c r="A64" s="186" t="s">
        <v>682</v>
      </c>
      <c r="B64" s="29"/>
      <c r="C64" s="236"/>
      <c r="D64" s="150">
        <v>2.3719999999999999</v>
      </c>
      <c r="E64" s="151">
        <v>0.25700000000000001</v>
      </c>
      <c r="F64" s="152">
        <v>5.0000000000000001E-3</v>
      </c>
      <c r="G64" s="187">
        <v>26.94</v>
      </c>
      <c r="H64" s="188"/>
      <c r="I64" s="192"/>
      <c r="J64" s="42"/>
      <c r="K64" s="239"/>
    </row>
    <row r="65" spans="1:11" ht="27.75" customHeight="1" x14ac:dyDescent="0.2">
      <c r="A65" s="186" t="s">
        <v>683</v>
      </c>
      <c r="B65" s="29"/>
      <c r="C65" s="236"/>
      <c r="D65" s="150">
        <v>2.3719999999999999</v>
      </c>
      <c r="E65" s="151">
        <v>0.25700000000000001</v>
      </c>
      <c r="F65" s="152">
        <v>5.0000000000000001E-3</v>
      </c>
      <c r="G65" s="187">
        <v>76.69</v>
      </c>
      <c r="H65" s="188"/>
      <c r="I65" s="192"/>
      <c r="J65" s="42"/>
      <c r="K65" s="239"/>
    </row>
    <row r="66" spans="1:11" ht="27.75" customHeight="1" x14ac:dyDescent="0.2">
      <c r="A66" s="186" t="s">
        <v>489</v>
      </c>
      <c r="B66" s="29"/>
      <c r="C66" s="236"/>
      <c r="D66" s="150">
        <v>2.3719999999999999</v>
      </c>
      <c r="E66" s="151">
        <v>0.25700000000000001</v>
      </c>
      <c r="F66" s="152">
        <v>5.0000000000000001E-3</v>
      </c>
      <c r="G66" s="188"/>
      <c r="H66" s="188"/>
      <c r="I66" s="192"/>
      <c r="J66" s="42"/>
      <c r="K66" s="239"/>
    </row>
    <row r="67" spans="1:11" ht="27.75" customHeight="1" x14ac:dyDescent="0.2">
      <c r="A67" s="186" t="s">
        <v>684</v>
      </c>
      <c r="B67" s="29"/>
      <c r="C67" s="236"/>
      <c r="D67" s="150">
        <v>1.552</v>
      </c>
      <c r="E67" s="151">
        <v>0.159</v>
      </c>
      <c r="F67" s="152">
        <v>3.0000000000000001E-3</v>
      </c>
      <c r="G67" s="187">
        <v>5.86</v>
      </c>
      <c r="H67" s="187">
        <v>0.62</v>
      </c>
      <c r="I67" s="193">
        <v>0.9</v>
      </c>
      <c r="J67" s="41">
        <v>0.04</v>
      </c>
      <c r="K67" s="239"/>
    </row>
    <row r="68" spans="1:11" ht="27.75" customHeight="1" x14ac:dyDescent="0.2">
      <c r="A68" s="186" t="s">
        <v>685</v>
      </c>
      <c r="B68" s="29"/>
      <c r="C68" s="236"/>
      <c r="D68" s="150">
        <v>1.552</v>
      </c>
      <c r="E68" s="151">
        <v>0.159</v>
      </c>
      <c r="F68" s="152">
        <v>3.0000000000000001E-3</v>
      </c>
      <c r="G68" s="187">
        <v>140.55000000000001</v>
      </c>
      <c r="H68" s="187">
        <v>0.62</v>
      </c>
      <c r="I68" s="193">
        <v>0.9</v>
      </c>
      <c r="J68" s="41">
        <v>0.04</v>
      </c>
      <c r="K68" s="239"/>
    </row>
    <row r="69" spans="1:11" ht="27.75" customHeight="1" x14ac:dyDescent="0.2">
      <c r="A69" s="186" t="s">
        <v>686</v>
      </c>
      <c r="B69" s="29"/>
      <c r="C69" s="236"/>
      <c r="D69" s="150">
        <v>1.552</v>
      </c>
      <c r="E69" s="151">
        <v>0.159</v>
      </c>
      <c r="F69" s="152">
        <v>3.0000000000000001E-3</v>
      </c>
      <c r="G69" s="187">
        <v>243.74</v>
      </c>
      <c r="H69" s="187">
        <v>0.62</v>
      </c>
      <c r="I69" s="193">
        <v>0.9</v>
      </c>
      <c r="J69" s="41">
        <v>0.04</v>
      </c>
      <c r="K69" s="239"/>
    </row>
    <row r="70" spans="1:11" ht="27.75" customHeight="1" x14ac:dyDescent="0.2">
      <c r="A70" s="186" t="s">
        <v>687</v>
      </c>
      <c r="B70" s="29"/>
      <c r="C70" s="236"/>
      <c r="D70" s="150">
        <v>1.552</v>
      </c>
      <c r="E70" s="151">
        <v>0.159</v>
      </c>
      <c r="F70" s="152">
        <v>3.0000000000000001E-3</v>
      </c>
      <c r="G70" s="187">
        <v>410.42</v>
      </c>
      <c r="H70" s="187">
        <v>0.62</v>
      </c>
      <c r="I70" s="193">
        <v>0.9</v>
      </c>
      <c r="J70" s="41">
        <v>0.04</v>
      </c>
      <c r="K70" s="239"/>
    </row>
    <row r="71" spans="1:11" ht="27.75" customHeight="1" x14ac:dyDescent="0.2">
      <c r="A71" s="186" t="s">
        <v>688</v>
      </c>
      <c r="B71" s="29"/>
      <c r="C71" s="236"/>
      <c r="D71" s="150">
        <v>1.552</v>
      </c>
      <c r="E71" s="151">
        <v>0.159</v>
      </c>
      <c r="F71" s="152">
        <v>3.0000000000000001E-3</v>
      </c>
      <c r="G71" s="187">
        <v>854</v>
      </c>
      <c r="H71" s="187">
        <v>0.62</v>
      </c>
      <c r="I71" s="193">
        <v>0.9</v>
      </c>
      <c r="J71" s="41">
        <v>0.04</v>
      </c>
      <c r="K71" s="239"/>
    </row>
    <row r="72" spans="1:11" ht="27.75" customHeight="1" x14ac:dyDescent="0.2">
      <c r="A72" s="186" t="s">
        <v>689</v>
      </c>
      <c r="B72" s="29"/>
      <c r="C72" s="236"/>
      <c r="D72" s="150">
        <v>1.425</v>
      </c>
      <c r="E72" s="151">
        <v>0.122</v>
      </c>
      <c r="F72" s="152">
        <v>2E-3</v>
      </c>
      <c r="G72" s="187">
        <v>3.38</v>
      </c>
      <c r="H72" s="187">
        <v>1.8</v>
      </c>
      <c r="I72" s="193">
        <v>2.0499999999999998</v>
      </c>
      <c r="J72" s="41">
        <v>2.8000000000000001E-2</v>
      </c>
      <c r="K72" s="239"/>
    </row>
    <row r="73" spans="1:11" ht="27.75" customHeight="1" x14ac:dyDescent="0.2">
      <c r="A73" s="186" t="s">
        <v>690</v>
      </c>
      <c r="B73" s="29"/>
      <c r="C73" s="236"/>
      <c r="D73" s="150">
        <v>1.425</v>
      </c>
      <c r="E73" s="151">
        <v>0.122</v>
      </c>
      <c r="F73" s="152">
        <v>2E-3</v>
      </c>
      <c r="G73" s="187">
        <v>218.76</v>
      </c>
      <c r="H73" s="187">
        <v>1.8</v>
      </c>
      <c r="I73" s="193">
        <v>2.0499999999999998</v>
      </c>
      <c r="J73" s="41">
        <v>2.8000000000000001E-2</v>
      </c>
      <c r="K73" s="239"/>
    </row>
    <row r="74" spans="1:11" ht="27.75" customHeight="1" x14ac:dyDescent="0.2">
      <c r="A74" s="186" t="s">
        <v>691</v>
      </c>
      <c r="B74" s="29"/>
      <c r="C74" s="236"/>
      <c r="D74" s="150">
        <v>1.425</v>
      </c>
      <c r="E74" s="151">
        <v>0.122</v>
      </c>
      <c r="F74" s="152">
        <v>2E-3</v>
      </c>
      <c r="G74" s="187">
        <v>383.77</v>
      </c>
      <c r="H74" s="187">
        <v>1.8</v>
      </c>
      <c r="I74" s="193">
        <v>2.0499999999999998</v>
      </c>
      <c r="J74" s="41">
        <v>2.8000000000000001E-2</v>
      </c>
      <c r="K74" s="239"/>
    </row>
    <row r="75" spans="1:11" ht="27.75" customHeight="1" x14ac:dyDescent="0.2">
      <c r="A75" s="186" t="s">
        <v>692</v>
      </c>
      <c r="B75" s="29"/>
      <c r="C75" s="236"/>
      <c r="D75" s="150">
        <v>1.425</v>
      </c>
      <c r="E75" s="151">
        <v>0.122</v>
      </c>
      <c r="F75" s="152">
        <v>2E-3</v>
      </c>
      <c r="G75" s="187">
        <v>650.30999999999995</v>
      </c>
      <c r="H75" s="187">
        <v>1.8</v>
      </c>
      <c r="I75" s="193">
        <v>2.0499999999999998</v>
      </c>
      <c r="J75" s="41">
        <v>2.8000000000000001E-2</v>
      </c>
      <c r="K75" s="239"/>
    </row>
    <row r="76" spans="1:11" ht="27.75" customHeight="1" x14ac:dyDescent="0.2">
      <c r="A76" s="186" t="s">
        <v>693</v>
      </c>
      <c r="B76" s="29"/>
      <c r="C76" s="236"/>
      <c r="D76" s="150">
        <v>1.425</v>
      </c>
      <c r="E76" s="151">
        <v>0.122</v>
      </c>
      <c r="F76" s="152">
        <v>2E-3</v>
      </c>
      <c r="G76" s="187">
        <v>1359.63</v>
      </c>
      <c r="H76" s="187">
        <v>1.8</v>
      </c>
      <c r="I76" s="193">
        <v>2.0499999999999998</v>
      </c>
      <c r="J76" s="41">
        <v>2.8000000000000001E-2</v>
      </c>
      <c r="K76" s="239"/>
    </row>
    <row r="77" spans="1:11" ht="27.75" customHeight="1" x14ac:dyDescent="0.2">
      <c r="A77" s="186" t="s">
        <v>694</v>
      </c>
      <c r="B77" s="29"/>
      <c r="C77" s="236"/>
      <c r="D77" s="150">
        <v>1.157</v>
      </c>
      <c r="E77" s="151">
        <v>8.7999999999999995E-2</v>
      </c>
      <c r="F77" s="152">
        <v>1E-3</v>
      </c>
      <c r="G77" s="187">
        <v>55.59</v>
      </c>
      <c r="H77" s="187">
        <v>2.25</v>
      </c>
      <c r="I77" s="193">
        <v>2.77</v>
      </c>
      <c r="J77" s="41">
        <v>1.7999999999999999E-2</v>
      </c>
      <c r="K77" s="239"/>
    </row>
    <row r="78" spans="1:11" ht="27.75" customHeight="1" x14ac:dyDescent="0.2">
      <c r="A78" s="186" t="s">
        <v>695</v>
      </c>
      <c r="B78" s="29"/>
      <c r="C78" s="236"/>
      <c r="D78" s="150">
        <v>1.157</v>
      </c>
      <c r="E78" s="151">
        <v>8.7999999999999995E-2</v>
      </c>
      <c r="F78" s="152">
        <v>1E-3</v>
      </c>
      <c r="G78" s="187">
        <v>1311.03</v>
      </c>
      <c r="H78" s="187">
        <v>2.25</v>
      </c>
      <c r="I78" s="193">
        <v>2.77</v>
      </c>
      <c r="J78" s="41">
        <v>1.7999999999999999E-2</v>
      </c>
      <c r="K78" s="239"/>
    </row>
    <row r="79" spans="1:11" ht="27.75" customHeight="1" x14ac:dyDescent="0.2">
      <c r="A79" s="186" t="s">
        <v>696</v>
      </c>
      <c r="B79" s="29"/>
      <c r="C79" s="236"/>
      <c r="D79" s="150">
        <v>1.157</v>
      </c>
      <c r="E79" s="151">
        <v>8.7999999999999995E-2</v>
      </c>
      <c r="F79" s="152">
        <v>1E-3</v>
      </c>
      <c r="G79" s="187">
        <v>3940.14</v>
      </c>
      <c r="H79" s="187">
        <v>2.25</v>
      </c>
      <c r="I79" s="193">
        <v>2.77</v>
      </c>
      <c r="J79" s="41">
        <v>1.7999999999999999E-2</v>
      </c>
      <c r="K79" s="239"/>
    </row>
    <row r="80" spans="1:11" ht="27.75" customHeight="1" x14ac:dyDescent="0.2">
      <c r="A80" s="186" t="s">
        <v>697</v>
      </c>
      <c r="B80" s="29"/>
      <c r="C80" s="236"/>
      <c r="D80" s="150">
        <v>1.157</v>
      </c>
      <c r="E80" s="151">
        <v>8.7999999999999995E-2</v>
      </c>
      <c r="F80" s="152">
        <v>1E-3</v>
      </c>
      <c r="G80" s="187">
        <v>8044.03</v>
      </c>
      <c r="H80" s="187">
        <v>2.25</v>
      </c>
      <c r="I80" s="193">
        <v>2.77</v>
      </c>
      <c r="J80" s="41">
        <v>1.7999999999999999E-2</v>
      </c>
      <c r="K80" s="239"/>
    </row>
    <row r="81" spans="1:11" ht="27.75" customHeight="1" x14ac:dyDescent="0.2">
      <c r="A81" s="186" t="s">
        <v>698</v>
      </c>
      <c r="B81" s="29"/>
      <c r="C81" s="236"/>
      <c r="D81" s="150">
        <v>1.157</v>
      </c>
      <c r="E81" s="151">
        <v>8.7999999999999995E-2</v>
      </c>
      <c r="F81" s="152">
        <v>1E-3</v>
      </c>
      <c r="G81" s="187">
        <v>20861.86</v>
      </c>
      <c r="H81" s="187">
        <v>2.25</v>
      </c>
      <c r="I81" s="193">
        <v>2.77</v>
      </c>
      <c r="J81" s="41">
        <v>1.7999999999999999E-2</v>
      </c>
      <c r="K81" s="239"/>
    </row>
    <row r="82" spans="1:11" ht="27.75" customHeight="1" x14ac:dyDescent="0.2">
      <c r="A82" s="186" t="s">
        <v>490</v>
      </c>
      <c r="B82" s="29"/>
      <c r="C82" s="236"/>
      <c r="D82" s="153">
        <v>5.2480000000000002</v>
      </c>
      <c r="E82" s="154">
        <v>0.752</v>
      </c>
      <c r="F82" s="152">
        <v>0.56299999999999994</v>
      </c>
      <c r="G82" s="188"/>
      <c r="H82" s="188"/>
      <c r="I82" s="192"/>
      <c r="J82" s="42"/>
      <c r="K82" s="239"/>
    </row>
    <row r="83" spans="1:11" ht="27.75" customHeight="1" x14ac:dyDescent="0.2">
      <c r="A83" s="186" t="s">
        <v>491</v>
      </c>
      <c r="B83" s="29"/>
      <c r="C83" s="236"/>
      <c r="D83" s="150">
        <v>-2.2770000000000001</v>
      </c>
      <c r="E83" s="151">
        <v>-0.247</v>
      </c>
      <c r="F83" s="152">
        <v>-5.0000000000000001E-3</v>
      </c>
      <c r="G83" s="187">
        <v>0</v>
      </c>
      <c r="H83" s="188"/>
      <c r="I83" s="192"/>
      <c r="J83" s="42"/>
      <c r="K83" s="239"/>
    </row>
    <row r="84" spans="1:11" ht="27.75" customHeight="1" x14ac:dyDescent="0.2">
      <c r="A84" s="186" t="s">
        <v>492</v>
      </c>
      <c r="B84" s="29"/>
      <c r="C84" s="236"/>
      <c r="D84" s="150">
        <v>-2.258</v>
      </c>
      <c r="E84" s="151">
        <v>-0.23799999999999999</v>
      </c>
      <c r="F84" s="152">
        <v>-4.0000000000000001E-3</v>
      </c>
      <c r="G84" s="187">
        <v>0</v>
      </c>
      <c r="H84" s="188"/>
      <c r="I84" s="192"/>
      <c r="J84" s="42"/>
      <c r="K84" s="239"/>
    </row>
    <row r="85" spans="1:11" ht="27.75" customHeight="1" x14ac:dyDescent="0.2">
      <c r="A85" s="186" t="s">
        <v>493</v>
      </c>
      <c r="B85" s="29"/>
      <c r="C85" s="236"/>
      <c r="D85" s="150">
        <v>-2.2770000000000001</v>
      </c>
      <c r="E85" s="151">
        <v>-0.247</v>
      </c>
      <c r="F85" s="152">
        <v>-5.0000000000000001E-3</v>
      </c>
      <c r="G85" s="187">
        <v>0</v>
      </c>
      <c r="H85" s="188"/>
      <c r="I85" s="192"/>
      <c r="J85" s="41">
        <v>6.0999999999999999E-2</v>
      </c>
      <c r="K85" s="239"/>
    </row>
    <row r="86" spans="1:11" ht="27.75" customHeight="1" x14ac:dyDescent="0.2">
      <c r="A86" s="186" t="s">
        <v>494</v>
      </c>
      <c r="B86" s="29"/>
      <c r="C86" s="236"/>
      <c r="D86" s="150">
        <v>-2.258</v>
      </c>
      <c r="E86" s="151">
        <v>-0.23799999999999999</v>
      </c>
      <c r="F86" s="152">
        <v>-4.0000000000000001E-3</v>
      </c>
      <c r="G86" s="187">
        <v>0</v>
      </c>
      <c r="H86" s="188"/>
      <c r="I86" s="192"/>
      <c r="J86" s="41">
        <v>5.8999999999999997E-2</v>
      </c>
      <c r="K86" s="239"/>
    </row>
    <row r="87" spans="1:11" ht="27.75" customHeight="1" x14ac:dyDescent="0.2">
      <c r="A87" s="186" t="s">
        <v>495</v>
      </c>
      <c r="B87" s="29"/>
      <c r="C87" s="236"/>
      <c r="D87" s="150">
        <v>-3.2989999999999999</v>
      </c>
      <c r="E87" s="151">
        <v>-0.28000000000000003</v>
      </c>
      <c r="F87" s="152">
        <v>-4.0000000000000001E-3</v>
      </c>
      <c r="G87" s="187">
        <v>94</v>
      </c>
      <c r="H87" s="188"/>
      <c r="I87" s="192"/>
      <c r="J87" s="41">
        <v>0.109</v>
      </c>
      <c r="K87" s="239"/>
    </row>
    <row r="88" spans="1:11" ht="27.75" customHeight="1" x14ac:dyDescent="0.2">
      <c r="A88" s="186" t="s">
        <v>655</v>
      </c>
      <c r="B88" s="29"/>
      <c r="C88" s="236"/>
      <c r="D88" s="150">
        <v>0.89800000000000002</v>
      </c>
      <c r="E88" s="151">
        <v>9.7000000000000003E-2</v>
      </c>
      <c r="F88" s="152">
        <v>2E-3</v>
      </c>
      <c r="G88" s="187">
        <v>2.79</v>
      </c>
      <c r="H88" s="188"/>
      <c r="I88" s="192"/>
      <c r="J88" s="42"/>
      <c r="K88" s="239"/>
    </row>
    <row r="89" spans="1:11" ht="27.75" customHeight="1" x14ac:dyDescent="0.2">
      <c r="A89" s="186" t="s">
        <v>656</v>
      </c>
      <c r="B89" s="29"/>
      <c r="C89" s="236"/>
      <c r="D89" s="150">
        <v>0.89800000000000002</v>
      </c>
      <c r="E89" s="151">
        <v>9.7000000000000003E-2</v>
      </c>
      <c r="F89" s="152">
        <v>2E-3</v>
      </c>
      <c r="G89" s="188"/>
      <c r="H89" s="188"/>
      <c r="I89" s="192"/>
      <c r="J89" s="42"/>
      <c r="K89" s="239"/>
    </row>
    <row r="90" spans="1:11" ht="27.75" customHeight="1" x14ac:dyDescent="0.2">
      <c r="A90" s="186" t="s">
        <v>657</v>
      </c>
      <c r="B90" s="29"/>
      <c r="C90" s="236"/>
      <c r="D90" s="150">
        <v>1.1559999999999999</v>
      </c>
      <c r="E90" s="151">
        <v>0.125</v>
      </c>
      <c r="F90" s="152">
        <v>2E-3</v>
      </c>
      <c r="G90" s="187">
        <v>0.86</v>
      </c>
      <c r="H90" s="188"/>
      <c r="I90" s="192"/>
      <c r="J90" s="42"/>
      <c r="K90" s="239"/>
    </row>
    <row r="91" spans="1:11" ht="27.75" customHeight="1" x14ac:dyDescent="0.2">
      <c r="A91" s="186" t="s">
        <v>658</v>
      </c>
      <c r="B91" s="29"/>
      <c r="C91" s="236"/>
      <c r="D91" s="150">
        <v>1.1559999999999999</v>
      </c>
      <c r="E91" s="151">
        <v>0.125</v>
      </c>
      <c r="F91" s="152">
        <v>2E-3</v>
      </c>
      <c r="G91" s="187">
        <v>3.04</v>
      </c>
      <c r="H91" s="188"/>
      <c r="I91" s="192"/>
      <c r="J91" s="42"/>
      <c r="K91" s="239"/>
    </row>
    <row r="92" spans="1:11" ht="27.75" customHeight="1" x14ac:dyDescent="0.2">
      <c r="A92" s="186" t="s">
        <v>659</v>
      </c>
      <c r="B92" s="29"/>
      <c r="C92" s="236"/>
      <c r="D92" s="150">
        <v>1.1559999999999999</v>
      </c>
      <c r="E92" s="151">
        <v>0.125</v>
      </c>
      <c r="F92" s="152">
        <v>2E-3</v>
      </c>
      <c r="G92" s="187">
        <v>6.39</v>
      </c>
      <c r="H92" s="188"/>
      <c r="I92" s="192"/>
      <c r="J92" s="42"/>
      <c r="K92" s="239"/>
    </row>
    <row r="93" spans="1:11" ht="27.75" customHeight="1" x14ac:dyDescent="0.2">
      <c r="A93" s="186" t="s">
        <v>660</v>
      </c>
      <c r="B93" s="29"/>
      <c r="C93" s="236"/>
      <c r="D93" s="150">
        <v>1.1559999999999999</v>
      </c>
      <c r="E93" s="151">
        <v>0.125</v>
      </c>
      <c r="F93" s="152">
        <v>2E-3</v>
      </c>
      <c r="G93" s="187">
        <v>13.2</v>
      </c>
      <c r="H93" s="188"/>
      <c r="I93" s="192"/>
      <c r="J93" s="42"/>
      <c r="K93" s="239"/>
    </row>
    <row r="94" spans="1:11" ht="27.75" customHeight="1" x14ac:dyDescent="0.2">
      <c r="A94" s="186" t="s">
        <v>661</v>
      </c>
      <c r="B94" s="29"/>
      <c r="C94" s="236"/>
      <c r="D94" s="150">
        <v>1.1559999999999999</v>
      </c>
      <c r="E94" s="151">
        <v>0.125</v>
      </c>
      <c r="F94" s="152">
        <v>2E-3</v>
      </c>
      <c r="G94" s="187">
        <v>37.44</v>
      </c>
      <c r="H94" s="188"/>
      <c r="I94" s="192"/>
      <c r="J94" s="42"/>
      <c r="K94" s="239"/>
    </row>
    <row r="95" spans="1:11" ht="27.75" customHeight="1" x14ac:dyDescent="0.2">
      <c r="A95" s="186" t="s">
        <v>496</v>
      </c>
      <c r="B95" s="29"/>
      <c r="C95" s="236"/>
      <c r="D95" s="150">
        <v>1.1559999999999999</v>
      </c>
      <c r="E95" s="151">
        <v>0.125</v>
      </c>
      <c r="F95" s="152">
        <v>2E-3</v>
      </c>
      <c r="G95" s="188"/>
      <c r="H95" s="188"/>
      <c r="I95" s="192"/>
      <c r="J95" s="42"/>
      <c r="K95" s="239"/>
    </row>
    <row r="96" spans="1:11" ht="27.75" customHeight="1" x14ac:dyDescent="0.2">
      <c r="A96" s="186" t="s">
        <v>662</v>
      </c>
      <c r="B96" s="29"/>
      <c r="C96" s="236"/>
      <c r="D96" s="150">
        <v>0.75600000000000001</v>
      </c>
      <c r="E96" s="151">
        <v>7.8E-2</v>
      </c>
      <c r="F96" s="152">
        <v>1E-3</v>
      </c>
      <c r="G96" s="187">
        <v>2.94</v>
      </c>
      <c r="H96" s="187">
        <v>0.3</v>
      </c>
      <c r="I96" s="193">
        <v>0.44</v>
      </c>
      <c r="J96" s="41">
        <v>1.9E-2</v>
      </c>
      <c r="K96" s="239"/>
    </row>
    <row r="97" spans="1:11" ht="27.75" customHeight="1" x14ac:dyDescent="0.2">
      <c r="A97" s="186" t="s">
        <v>663</v>
      </c>
      <c r="B97" s="29"/>
      <c r="C97" s="236"/>
      <c r="D97" s="150">
        <v>0.75600000000000001</v>
      </c>
      <c r="E97" s="151">
        <v>7.8E-2</v>
      </c>
      <c r="F97" s="152">
        <v>1E-3</v>
      </c>
      <c r="G97" s="187">
        <v>68.55</v>
      </c>
      <c r="H97" s="187">
        <v>0.3</v>
      </c>
      <c r="I97" s="193">
        <v>0.44</v>
      </c>
      <c r="J97" s="41">
        <v>1.9E-2</v>
      </c>
      <c r="K97" s="239"/>
    </row>
    <row r="98" spans="1:11" ht="27.75" customHeight="1" x14ac:dyDescent="0.2">
      <c r="A98" s="186" t="s">
        <v>664</v>
      </c>
      <c r="B98" s="29"/>
      <c r="C98" s="236"/>
      <c r="D98" s="150">
        <v>0.75600000000000001</v>
      </c>
      <c r="E98" s="151">
        <v>7.8E-2</v>
      </c>
      <c r="F98" s="152">
        <v>1E-3</v>
      </c>
      <c r="G98" s="187">
        <v>118.82</v>
      </c>
      <c r="H98" s="187">
        <v>0.3</v>
      </c>
      <c r="I98" s="193">
        <v>0.44</v>
      </c>
      <c r="J98" s="41">
        <v>1.9E-2</v>
      </c>
      <c r="K98" s="239"/>
    </row>
    <row r="99" spans="1:11" ht="27.75" customHeight="1" x14ac:dyDescent="0.2">
      <c r="A99" s="186" t="s">
        <v>665</v>
      </c>
      <c r="B99" s="29"/>
      <c r="C99" s="236"/>
      <c r="D99" s="150">
        <v>0.75600000000000001</v>
      </c>
      <c r="E99" s="151">
        <v>7.8E-2</v>
      </c>
      <c r="F99" s="152">
        <v>1E-3</v>
      </c>
      <c r="G99" s="187">
        <v>200.03</v>
      </c>
      <c r="H99" s="187">
        <v>0.3</v>
      </c>
      <c r="I99" s="193">
        <v>0.44</v>
      </c>
      <c r="J99" s="41">
        <v>1.9E-2</v>
      </c>
      <c r="K99" s="239"/>
    </row>
    <row r="100" spans="1:11" ht="27.75" customHeight="1" x14ac:dyDescent="0.2">
      <c r="A100" s="186" t="s">
        <v>666</v>
      </c>
      <c r="B100" s="29"/>
      <c r="C100" s="236"/>
      <c r="D100" s="150">
        <v>0.75600000000000001</v>
      </c>
      <c r="E100" s="151">
        <v>7.8E-2</v>
      </c>
      <c r="F100" s="152">
        <v>1E-3</v>
      </c>
      <c r="G100" s="187">
        <v>416.13</v>
      </c>
      <c r="H100" s="187">
        <v>0.3</v>
      </c>
      <c r="I100" s="193">
        <v>0.44</v>
      </c>
      <c r="J100" s="41">
        <v>1.9E-2</v>
      </c>
      <c r="K100" s="239"/>
    </row>
    <row r="101" spans="1:11" ht="27.75" customHeight="1" x14ac:dyDescent="0.2">
      <c r="A101" s="186" t="s">
        <v>667</v>
      </c>
      <c r="B101" s="29"/>
      <c r="C101" s="236"/>
      <c r="D101" s="150">
        <v>0.69399999999999995</v>
      </c>
      <c r="E101" s="151">
        <v>5.8999999999999997E-2</v>
      </c>
      <c r="F101" s="152">
        <v>1E-3</v>
      </c>
      <c r="G101" s="187">
        <v>1.73</v>
      </c>
      <c r="H101" s="187">
        <v>0.88</v>
      </c>
      <c r="I101" s="193">
        <v>1</v>
      </c>
      <c r="J101" s="41">
        <v>1.2999999999999999E-2</v>
      </c>
      <c r="K101" s="239"/>
    </row>
    <row r="102" spans="1:11" ht="27.75" customHeight="1" x14ac:dyDescent="0.2">
      <c r="A102" s="186" t="s">
        <v>668</v>
      </c>
      <c r="B102" s="29"/>
      <c r="C102" s="236"/>
      <c r="D102" s="150">
        <v>0.69399999999999995</v>
      </c>
      <c r="E102" s="151">
        <v>5.8999999999999997E-2</v>
      </c>
      <c r="F102" s="152">
        <v>1E-3</v>
      </c>
      <c r="G102" s="187">
        <v>106.65</v>
      </c>
      <c r="H102" s="187">
        <v>0.88</v>
      </c>
      <c r="I102" s="193">
        <v>1</v>
      </c>
      <c r="J102" s="41">
        <v>1.2999999999999999E-2</v>
      </c>
      <c r="K102" s="239"/>
    </row>
    <row r="103" spans="1:11" ht="27.75" customHeight="1" x14ac:dyDescent="0.2">
      <c r="A103" s="186" t="s">
        <v>669</v>
      </c>
      <c r="B103" s="29"/>
      <c r="C103" s="236"/>
      <c r="D103" s="150">
        <v>0.69399999999999995</v>
      </c>
      <c r="E103" s="151">
        <v>5.8999999999999997E-2</v>
      </c>
      <c r="F103" s="152">
        <v>1E-3</v>
      </c>
      <c r="G103" s="187">
        <v>187.04</v>
      </c>
      <c r="H103" s="187">
        <v>0.88</v>
      </c>
      <c r="I103" s="193">
        <v>1</v>
      </c>
      <c r="J103" s="41">
        <v>1.2999999999999999E-2</v>
      </c>
      <c r="K103" s="239"/>
    </row>
    <row r="104" spans="1:11" ht="27.75" customHeight="1" x14ac:dyDescent="0.2">
      <c r="A104" s="186" t="s">
        <v>670</v>
      </c>
      <c r="B104" s="29"/>
      <c r="C104" s="236"/>
      <c r="D104" s="150">
        <v>0.69399999999999995</v>
      </c>
      <c r="E104" s="151">
        <v>5.8999999999999997E-2</v>
      </c>
      <c r="F104" s="152">
        <v>1E-3</v>
      </c>
      <c r="G104" s="187">
        <v>316.89999999999998</v>
      </c>
      <c r="H104" s="187">
        <v>0.88</v>
      </c>
      <c r="I104" s="193">
        <v>1</v>
      </c>
      <c r="J104" s="41">
        <v>1.2999999999999999E-2</v>
      </c>
      <c r="K104" s="239"/>
    </row>
    <row r="105" spans="1:11" ht="27.75" customHeight="1" x14ac:dyDescent="0.2">
      <c r="A105" s="186" t="s">
        <v>671</v>
      </c>
      <c r="B105" s="29"/>
      <c r="C105" s="236"/>
      <c r="D105" s="150">
        <v>0.69399999999999995</v>
      </c>
      <c r="E105" s="151">
        <v>5.8999999999999997E-2</v>
      </c>
      <c r="F105" s="152">
        <v>1E-3</v>
      </c>
      <c r="G105" s="187">
        <v>662.46</v>
      </c>
      <c r="H105" s="187">
        <v>0.88</v>
      </c>
      <c r="I105" s="193">
        <v>1</v>
      </c>
      <c r="J105" s="41">
        <v>1.2999999999999999E-2</v>
      </c>
      <c r="K105" s="239"/>
    </row>
    <row r="106" spans="1:11" ht="27.75" customHeight="1" x14ac:dyDescent="0.2">
      <c r="A106" s="186" t="s">
        <v>672</v>
      </c>
      <c r="B106" s="29"/>
      <c r="C106" s="236"/>
      <c r="D106" s="150">
        <v>0.56399999999999995</v>
      </c>
      <c r="E106" s="151">
        <v>4.2999999999999997E-2</v>
      </c>
      <c r="F106" s="152">
        <v>1E-3</v>
      </c>
      <c r="G106" s="187">
        <v>27.16</v>
      </c>
      <c r="H106" s="187">
        <v>1.1000000000000001</v>
      </c>
      <c r="I106" s="193">
        <v>1.35</v>
      </c>
      <c r="J106" s="41">
        <v>8.9999999999999993E-3</v>
      </c>
      <c r="K106" s="239"/>
    </row>
    <row r="107" spans="1:11" ht="27.75" customHeight="1" x14ac:dyDescent="0.2">
      <c r="A107" s="186" t="s">
        <v>673</v>
      </c>
      <c r="B107" s="29"/>
      <c r="C107" s="236"/>
      <c r="D107" s="150">
        <v>0.56399999999999995</v>
      </c>
      <c r="E107" s="151">
        <v>4.2999999999999997E-2</v>
      </c>
      <c r="F107" s="152">
        <v>1E-3</v>
      </c>
      <c r="G107" s="187">
        <v>638.79</v>
      </c>
      <c r="H107" s="187">
        <v>1.1000000000000001</v>
      </c>
      <c r="I107" s="193">
        <v>1.35</v>
      </c>
      <c r="J107" s="41">
        <v>8.9999999999999993E-3</v>
      </c>
      <c r="K107" s="239"/>
    </row>
    <row r="108" spans="1:11" ht="27.75" customHeight="1" x14ac:dyDescent="0.2">
      <c r="A108" s="186" t="s">
        <v>674</v>
      </c>
      <c r="B108" s="29"/>
      <c r="C108" s="236"/>
      <c r="D108" s="150">
        <v>0.56399999999999995</v>
      </c>
      <c r="E108" s="151">
        <v>4.2999999999999997E-2</v>
      </c>
      <c r="F108" s="152">
        <v>1E-3</v>
      </c>
      <c r="G108" s="187">
        <v>1919.64</v>
      </c>
      <c r="H108" s="187">
        <v>1.1000000000000001</v>
      </c>
      <c r="I108" s="193">
        <v>1.35</v>
      </c>
      <c r="J108" s="41">
        <v>8.9999999999999993E-3</v>
      </c>
      <c r="K108" s="239"/>
    </row>
    <row r="109" spans="1:11" ht="27.75" customHeight="1" x14ac:dyDescent="0.2">
      <c r="A109" s="186" t="s">
        <v>675</v>
      </c>
      <c r="B109" s="29"/>
      <c r="C109" s="236"/>
      <c r="D109" s="150">
        <v>0.56399999999999995</v>
      </c>
      <c r="E109" s="151">
        <v>4.2999999999999997E-2</v>
      </c>
      <c r="F109" s="152">
        <v>1E-3</v>
      </c>
      <c r="G109" s="187">
        <v>3918.96</v>
      </c>
      <c r="H109" s="187">
        <v>1.1000000000000001</v>
      </c>
      <c r="I109" s="193">
        <v>1.35</v>
      </c>
      <c r="J109" s="41">
        <v>8.9999999999999993E-3</v>
      </c>
      <c r="K109" s="239"/>
    </row>
    <row r="110" spans="1:11" ht="27.75" customHeight="1" x14ac:dyDescent="0.2">
      <c r="A110" s="186" t="s">
        <v>676</v>
      </c>
      <c r="B110" s="29"/>
      <c r="C110" s="236"/>
      <c r="D110" s="150">
        <v>0.56399999999999995</v>
      </c>
      <c r="E110" s="151">
        <v>4.2999999999999997E-2</v>
      </c>
      <c r="F110" s="152">
        <v>1E-3</v>
      </c>
      <c r="G110" s="187">
        <v>10163.540000000001</v>
      </c>
      <c r="H110" s="187">
        <v>1.1000000000000001</v>
      </c>
      <c r="I110" s="193">
        <v>1.35</v>
      </c>
      <c r="J110" s="41">
        <v>8.9999999999999993E-3</v>
      </c>
      <c r="K110" s="239"/>
    </row>
    <row r="111" spans="1:11" ht="27.75" customHeight="1" x14ac:dyDescent="0.2">
      <c r="A111" s="186" t="s">
        <v>497</v>
      </c>
      <c r="B111" s="29"/>
      <c r="C111" s="236"/>
      <c r="D111" s="153">
        <v>2.5569999999999999</v>
      </c>
      <c r="E111" s="154">
        <v>0.36599999999999999</v>
      </c>
      <c r="F111" s="152">
        <v>0.27400000000000002</v>
      </c>
      <c r="G111" s="188"/>
      <c r="H111" s="188"/>
      <c r="I111" s="192"/>
      <c r="J111" s="42"/>
      <c r="K111" s="239"/>
    </row>
    <row r="112" spans="1:11" ht="27.75" customHeight="1" x14ac:dyDescent="0.2">
      <c r="A112" s="186" t="s">
        <v>498</v>
      </c>
      <c r="B112" s="29"/>
      <c r="C112" s="236"/>
      <c r="D112" s="150">
        <v>-1.109</v>
      </c>
      <c r="E112" s="151">
        <v>-0.12</v>
      </c>
      <c r="F112" s="152">
        <v>-2E-3</v>
      </c>
      <c r="G112" s="187">
        <v>0</v>
      </c>
      <c r="H112" s="188"/>
      <c r="I112" s="192"/>
      <c r="J112" s="42"/>
      <c r="K112" s="239"/>
    </row>
    <row r="113" spans="1:11" ht="27.75" customHeight="1" x14ac:dyDescent="0.2">
      <c r="A113" s="186" t="s">
        <v>499</v>
      </c>
      <c r="B113" s="29"/>
      <c r="C113" s="236"/>
      <c r="D113" s="150">
        <v>-1.1000000000000001</v>
      </c>
      <c r="E113" s="151">
        <v>-0.11600000000000001</v>
      </c>
      <c r="F113" s="152">
        <v>-2E-3</v>
      </c>
      <c r="G113" s="187">
        <v>0</v>
      </c>
      <c r="H113" s="188"/>
      <c r="I113" s="192"/>
      <c r="J113" s="42"/>
      <c r="K113" s="239"/>
    </row>
    <row r="114" spans="1:11" ht="27.75" customHeight="1" x14ac:dyDescent="0.2">
      <c r="A114" s="186" t="s">
        <v>500</v>
      </c>
      <c r="B114" s="29"/>
      <c r="C114" s="236"/>
      <c r="D114" s="150">
        <v>-1.109</v>
      </c>
      <c r="E114" s="151">
        <v>-0.12</v>
      </c>
      <c r="F114" s="152">
        <v>-2E-3</v>
      </c>
      <c r="G114" s="187">
        <v>0</v>
      </c>
      <c r="H114" s="188"/>
      <c r="I114" s="192"/>
      <c r="J114" s="41">
        <v>0.03</v>
      </c>
      <c r="K114" s="239"/>
    </row>
    <row r="115" spans="1:11" ht="27.75" customHeight="1" x14ac:dyDescent="0.2">
      <c r="A115" s="186" t="s">
        <v>501</v>
      </c>
      <c r="B115" s="29"/>
      <c r="C115" s="236"/>
      <c r="D115" s="150">
        <v>-1.1000000000000001</v>
      </c>
      <c r="E115" s="151">
        <v>-0.11600000000000001</v>
      </c>
      <c r="F115" s="152">
        <v>-2E-3</v>
      </c>
      <c r="G115" s="187">
        <v>0</v>
      </c>
      <c r="H115" s="188"/>
      <c r="I115" s="192"/>
      <c r="J115" s="41">
        <v>2.9000000000000001E-2</v>
      </c>
      <c r="K115" s="239"/>
    </row>
    <row r="116" spans="1:11" ht="27.75" customHeight="1" x14ac:dyDescent="0.2">
      <c r="A116" s="186" t="s">
        <v>502</v>
      </c>
      <c r="B116" s="29"/>
      <c r="C116" s="236"/>
      <c r="D116" s="150">
        <v>-1.607</v>
      </c>
      <c r="E116" s="151">
        <v>-0.13600000000000001</v>
      </c>
      <c r="F116" s="152">
        <v>-2E-3</v>
      </c>
      <c r="G116" s="187">
        <v>45.79</v>
      </c>
      <c r="H116" s="188"/>
      <c r="I116" s="192"/>
      <c r="J116" s="41">
        <v>5.2999999999999999E-2</v>
      </c>
      <c r="K116" s="239"/>
    </row>
    <row r="117" spans="1:11" ht="27.75" customHeight="1" x14ac:dyDescent="0.2">
      <c r="A117" s="186" t="s">
        <v>633</v>
      </c>
      <c r="B117" s="29"/>
      <c r="C117" s="236"/>
      <c r="D117" s="150">
        <v>0.16400000000000001</v>
      </c>
      <c r="E117" s="151">
        <v>1.7999999999999999E-2</v>
      </c>
      <c r="F117" s="152">
        <v>0</v>
      </c>
      <c r="G117" s="187">
        <v>0.75</v>
      </c>
      <c r="H117" s="188"/>
      <c r="I117" s="192"/>
      <c r="J117" s="42"/>
      <c r="K117" s="239"/>
    </row>
    <row r="118" spans="1:11" ht="27.75" customHeight="1" x14ac:dyDescent="0.2">
      <c r="A118" s="186" t="s">
        <v>634</v>
      </c>
      <c r="B118" s="29"/>
      <c r="C118" s="236"/>
      <c r="D118" s="150">
        <v>0.16400000000000001</v>
      </c>
      <c r="E118" s="151">
        <v>1.7999999999999999E-2</v>
      </c>
      <c r="F118" s="152">
        <v>0</v>
      </c>
      <c r="G118" s="188"/>
      <c r="H118" s="188"/>
      <c r="I118" s="192"/>
      <c r="J118" s="42"/>
      <c r="K118" s="239"/>
    </row>
    <row r="119" spans="1:11" ht="27.75" customHeight="1" x14ac:dyDescent="0.2">
      <c r="A119" s="186" t="s">
        <v>635</v>
      </c>
      <c r="B119" s="29"/>
      <c r="C119" s="236"/>
      <c r="D119" s="150">
        <v>0.21199999999999999</v>
      </c>
      <c r="E119" s="151">
        <v>2.3E-2</v>
      </c>
      <c r="F119" s="152">
        <v>0</v>
      </c>
      <c r="G119" s="187">
        <v>0.28000000000000003</v>
      </c>
      <c r="H119" s="188"/>
      <c r="I119" s="192"/>
      <c r="J119" s="42"/>
      <c r="K119" s="239"/>
    </row>
    <row r="120" spans="1:11" ht="27.75" customHeight="1" x14ac:dyDescent="0.2">
      <c r="A120" s="186" t="s">
        <v>636</v>
      </c>
      <c r="B120" s="29"/>
      <c r="C120" s="236"/>
      <c r="D120" s="150">
        <v>0.21199999999999999</v>
      </c>
      <c r="E120" s="151">
        <v>2.3E-2</v>
      </c>
      <c r="F120" s="152">
        <v>0</v>
      </c>
      <c r="G120" s="187">
        <v>0.68</v>
      </c>
      <c r="H120" s="188"/>
      <c r="I120" s="192"/>
      <c r="J120" s="42"/>
      <c r="K120" s="239"/>
    </row>
    <row r="121" spans="1:11" ht="27.75" customHeight="1" x14ac:dyDescent="0.2">
      <c r="A121" s="186" t="s">
        <v>637</v>
      </c>
      <c r="B121" s="29"/>
      <c r="C121" s="236"/>
      <c r="D121" s="150">
        <v>0.21199999999999999</v>
      </c>
      <c r="E121" s="151">
        <v>2.3E-2</v>
      </c>
      <c r="F121" s="152">
        <v>0</v>
      </c>
      <c r="G121" s="187">
        <v>1.3</v>
      </c>
      <c r="H121" s="188"/>
      <c r="I121" s="192"/>
      <c r="J121" s="42"/>
      <c r="K121" s="239"/>
    </row>
    <row r="122" spans="1:11" ht="27.75" customHeight="1" x14ac:dyDescent="0.2">
      <c r="A122" s="186" t="s">
        <v>638</v>
      </c>
      <c r="B122" s="29"/>
      <c r="C122" s="236"/>
      <c r="D122" s="150">
        <v>0.21199999999999999</v>
      </c>
      <c r="E122" s="151">
        <v>2.3E-2</v>
      </c>
      <c r="F122" s="152">
        <v>0</v>
      </c>
      <c r="G122" s="187">
        <v>2.54</v>
      </c>
      <c r="H122" s="188"/>
      <c r="I122" s="192"/>
      <c r="J122" s="42"/>
      <c r="K122" s="239"/>
    </row>
    <row r="123" spans="1:11" ht="27.75" customHeight="1" x14ac:dyDescent="0.2">
      <c r="A123" s="186" t="s">
        <v>639</v>
      </c>
      <c r="B123" s="29"/>
      <c r="C123" s="236"/>
      <c r="D123" s="150">
        <v>0.21199999999999999</v>
      </c>
      <c r="E123" s="151">
        <v>2.3E-2</v>
      </c>
      <c r="F123" s="152">
        <v>0</v>
      </c>
      <c r="G123" s="187">
        <v>6.98</v>
      </c>
      <c r="H123" s="188"/>
      <c r="I123" s="192"/>
      <c r="J123" s="42"/>
      <c r="K123" s="239"/>
    </row>
    <row r="124" spans="1:11" ht="27.75" customHeight="1" x14ac:dyDescent="0.2">
      <c r="A124" s="186" t="s">
        <v>503</v>
      </c>
      <c r="B124" s="29"/>
      <c r="C124" s="236"/>
      <c r="D124" s="150">
        <v>0.21199999999999999</v>
      </c>
      <c r="E124" s="151">
        <v>2.3E-2</v>
      </c>
      <c r="F124" s="152">
        <v>0</v>
      </c>
      <c r="G124" s="188"/>
      <c r="H124" s="188"/>
      <c r="I124" s="192"/>
      <c r="J124" s="42"/>
      <c r="K124" s="239"/>
    </row>
    <row r="125" spans="1:11" ht="27.75" customHeight="1" x14ac:dyDescent="0.2">
      <c r="A125" s="186" t="s">
        <v>640</v>
      </c>
      <c r="B125" s="29"/>
      <c r="C125" s="236"/>
      <c r="D125" s="150">
        <v>0.13800000000000001</v>
      </c>
      <c r="E125" s="151">
        <v>1.4E-2</v>
      </c>
      <c r="F125" s="152">
        <v>0</v>
      </c>
      <c r="G125" s="187">
        <v>0.66</v>
      </c>
      <c r="H125" s="187">
        <v>0.05</v>
      </c>
      <c r="I125" s="193">
        <v>0.08</v>
      </c>
      <c r="J125" s="41">
        <v>4.0000000000000001E-3</v>
      </c>
      <c r="K125" s="239"/>
    </row>
    <row r="126" spans="1:11" ht="27.75" customHeight="1" x14ac:dyDescent="0.2">
      <c r="A126" s="186" t="s">
        <v>641</v>
      </c>
      <c r="B126" s="29"/>
      <c r="C126" s="236"/>
      <c r="D126" s="150">
        <v>0.13800000000000001</v>
      </c>
      <c r="E126" s="151">
        <v>1.4E-2</v>
      </c>
      <c r="F126" s="152">
        <v>0</v>
      </c>
      <c r="G126" s="187">
        <v>12.68</v>
      </c>
      <c r="H126" s="187">
        <v>0.05</v>
      </c>
      <c r="I126" s="193">
        <v>0.08</v>
      </c>
      <c r="J126" s="41">
        <v>4.0000000000000001E-3</v>
      </c>
      <c r="K126" s="239"/>
    </row>
    <row r="127" spans="1:11" ht="27.75" customHeight="1" x14ac:dyDescent="0.2">
      <c r="A127" s="186" t="s">
        <v>642</v>
      </c>
      <c r="B127" s="29"/>
      <c r="C127" s="236"/>
      <c r="D127" s="150">
        <v>0.13800000000000001</v>
      </c>
      <c r="E127" s="151">
        <v>1.4E-2</v>
      </c>
      <c r="F127" s="152">
        <v>0</v>
      </c>
      <c r="G127" s="187">
        <v>21.88</v>
      </c>
      <c r="H127" s="187">
        <v>0.05</v>
      </c>
      <c r="I127" s="193">
        <v>0.08</v>
      </c>
      <c r="J127" s="41">
        <v>4.0000000000000001E-3</v>
      </c>
      <c r="K127" s="239"/>
    </row>
    <row r="128" spans="1:11" ht="27.75" customHeight="1" x14ac:dyDescent="0.2">
      <c r="A128" s="186" t="s">
        <v>643</v>
      </c>
      <c r="B128" s="29"/>
      <c r="C128" s="236"/>
      <c r="D128" s="150">
        <v>0.13800000000000001</v>
      </c>
      <c r="E128" s="151">
        <v>1.4E-2</v>
      </c>
      <c r="F128" s="152">
        <v>0</v>
      </c>
      <c r="G128" s="187">
        <v>36.75</v>
      </c>
      <c r="H128" s="187">
        <v>0.05</v>
      </c>
      <c r="I128" s="193">
        <v>0.08</v>
      </c>
      <c r="J128" s="41">
        <v>4.0000000000000001E-3</v>
      </c>
      <c r="K128" s="239"/>
    </row>
    <row r="129" spans="1:11" ht="27.75" customHeight="1" x14ac:dyDescent="0.2">
      <c r="A129" s="186" t="s">
        <v>644</v>
      </c>
      <c r="B129" s="29"/>
      <c r="C129" s="236"/>
      <c r="D129" s="150">
        <v>0.13800000000000001</v>
      </c>
      <c r="E129" s="151">
        <v>1.4E-2</v>
      </c>
      <c r="F129" s="152">
        <v>0</v>
      </c>
      <c r="G129" s="187">
        <v>76.31</v>
      </c>
      <c r="H129" s="187">
        <v>0.05</v>
      </c>
      <c r="I129" s="193">
        <v>0.08</v>
      </c>
      <c r="J129" s="41">
        <v>4.0000000000000001E-3</v>
      </c>
      <c r="K129" s="239"/>
    </row>
    <row r="130" spans="1:11" ht="27.75" customHeight="1" x14ac:dyDescent="0.2">
      <c r="A130" s="186" t="s">
        <v>645</v>
      </c>
      <c r="B130" s="29"/>
      <c r="C130" s="236"/>
      <c r="D130" s="150">
        <v>0.127</v>
      </c>
      <c r="E130" s="151">
        <v>1.0999999999999999E-2</v>
      </c>
      <c r="F130" s="152">
        <v>0</v>
      </c>
      <c r="G130" s="187">
        <v>0.44</v>
      </c>
      <c r="H130" s="187">
        <v>0.16</v>
      </c>
      <c r="I130" s="193">
        <v>0.18</v>
      </c>
      <c r="J130" s="41">
        <v>2E-3</v>
      </c>
      <c r="K130" s="239"/>
    </row>
    <row r="131" spans="1:11" ht="27.75" customHeight="1" x14ac:dyDescent="0.2">
      <c r="A131" s="186" t="s">
        <v>646</v>
      </c>
      <c r="B131" s="29"/>
      <c r="C131" s="236"/>
      <c r="D131" s="150">
        <v>0.127</v>
      </c>
      <c r="E131" s="151">
        <v>1.0999999999999999E-2</v>
      </c>
      <c r="F131" s="152">
        <v>0</v>
      </c>
      <c r="G131" s="187">
        <v>19.649999999999999</v>
      </c>
      <c r="H131" s="187">
        <v>0.16</v>
      </c>
      <c r="I131" s="193">
        <v>0.18</v>
      </c>
      <c r="J131" s="41">
        <v>2E-3</v>
      </c>
      <c r="K131" s="239"/>
    </row>
    <row r="132" spans="1:11" ht="27.75" customHeight="1" x14ac:dyDescent="0.2">
      <c r="A132" s="186" t="s">
        <v>647</v>
      </c>
      <c r="B132" s="29"/>
      <c r="C132" s="236"/>
      <c r="D132" s="150">
        <v>0.127</v>
      </c>
      <c r="E132" s="151">
        <v>1.0999999999999999E-2</v>
      </c>
      <c r="F132" s="152">
        <v>0</v>
      </c>
      <c r="G132" s="187">
        <v>34.369999999999997</v>
      </c>
      <c r="H132" s="187">
        <v>0.16</v>
      </c>
      <c r="I132" s="193">
        <v>0.18</v>
      </c>
      <c r="J132" s="41">
        <v>2E-3</v>
      </c>
      <c r="K132" s="239"/>
    </row>
    <row r="133" spans="1:11" ht="27.75" customHeight="1" x14ac:dyDescent="0.2">
      <c r="A133" s="186" t="s">
        <v>648</v>
      </c>
      <c r="B133" s="29"/>
      <c r="C133" s="236"/>
      <c r="D133" s="150">
        <v>0.127</v>
      </c>
      <c r="E133" s="151">
        <v>1.0999999999999999E-2</v>
      </c>
      <c r="F133" s="152">
        <v>0</v>
      </c>
      <c r="G133" s="187">
        <v>58.14</v>
      </c>
      <c r="H133" s="187">
        <v>0.16</v>
      </c>
      <c r="I133" s="193">
        <v>0.18</v>
      </c>
      <c r="J133" s="41">
        <v>2E-3</v>
      </c>
      <c r="K133" s="239"/>
    </row>
    <row r="134" spans="1:11" ht="27.75" customHeight="1" x14ac:dyDescent="0.2">
      <c r="A134" s="186" t="s">
        <v>649</v>
      </c>
      <c r="B134" s="29"/>
      <c r="C134" s="236"/>
      <c r="D134" s="150">
        <v>0.127</v>
      </c>
      <c r="E134" s="151">
        <v>1.0999999999999999E-2</v>
      </c>
      <c r="F134" s="152">
        <v>0</v>
      </c>
      <c r="G134" s="187">
        <v>121.41</v>
      </c>
      <c r="H134" s="187">
        <v>0.16</v>
      </c>
      <c r="I134" s="193">
        <v>0.18</v>
      </c>
      <c r="J134" s="41">
        <v>2E-3</v>
      </c>
      <c r="K134" s="239"/>
    </row>
    <row r="135" spans="1:11" ht="27.75" customHeight="1" x14ac:dyDescent="0.2">
      <c r="A135" s="186" t="s">
        <v>650</v>
      </c>
      <c r="B135" s="29"/>
      <c r="C135" s="236"/>
      <c r="D135" s="150">
        <v>0.10299999999999999</v>
      </c>
      <c r="E135" s="151">
        <v>8.0000000000000002E-3</v>
      </c>
      <c r="F135" s="152">
        <v>0</v>
      </c>
      <c r="G135" s="187">
        <v>5.0999999999999996</v>
      </c>
      <c r="H135" s="187">
        <v>0.2</v>
      </c>
      <c r="I135" s="193">
        <v>0.25</v>
      </c>
      <c r="J135" s="41">
        <v>2E-3</v>
      </c>
      <c r="K135" s="239"/>
    </row>
    <row r="136" spans="1:11" ht="27.75" customHeight="1" x14ac:dyDescent="0.2">
      <c r="A136" s="186" t="s">
        <v>651</v>
      </c>
      <c r="B136" s="29"/>
      <c r="C136" s="236"/>
      <c r="D136" s="150">
        <v>0.10299999999999999</v>
      </c>
      <c r="E136" s="151">
        <v>8.0000000000000002E-3</v>
      </c>
      <c r="F136" s="152">
        <v>0</v>
      </c>
      <c r="G136" s="187">
        <v>117.07</v>
      </c>
      <c r="H136" s="187">
        <v>0.2</v>
      </c>
      <c r="I136" s="193">
        <v>0.25</v>
      </c>
      <c r="J136" s="41">
        <v>2E-3</v>
      </c>
      <c r="K136" s="239"/>
    </row>
    <row r="137" spans="1:11" ht="27.75" customHeight="1" x14ac:dyDescent="0.2">
      <c r="A137" s="186" t="s">
        <v>652</v>
      </c>
      <c r="B137" s="29"/>
      <c r="C137" s="236"/>
      <c r="D137" s="150">
        <v>0.10299999999999999</v>
      </c>
      <c r="E137" s="151">
        <v>8.0000000000000002E-3</v>
      </c>
      <c r="F137" s="152">
        <v>0</v>
      </c>
      <c r="G137" s="187">
        <v>351.57</v>
      </c>
      <c r="H137" s="187">
        <v>0.2</v>
      </c>
      <c r="I137" s="193">
        <v>0.25</v>
      </c>
      <c r="J137" s="41">
        <v>2E-3</v>
      </c>
      <c r="K137" s="239"/>
    </row>
    <row r="138" spans="1:11" ht="27.75" customHeight="1" x14ac:dyDescent="0.2">
      <c r="A138" s="186" t="s">
        <v>653</v>
      </c>
      <c r="B138" s="29"/>
      <c r="C138" s="236"/>
      <c r="D138" s="150">
        <v>0.10299999999999999</v>
      </c>
      <c r="E138" s="151">
        <v>8.0000000000000002E-3</v>
      </c>
      <c r="F138" s="152">
        <v>0</v>
      </c>
      <c r="G138" s="187">
        <v>717.59</v>
      </c>
      <c r="H138" s="187">
        <v>0.2</v>
      </c>
      <c r="I138" s="193">
        <v>0.25</v>
      </c>
      <c r="J138" s="41">
        <v>2E-3</v>
      </c>
      <c r="K138" s="239"/>
    </row>
    <row r="139" spans="1:11" ht="27.75" customHeight="1" x14ac:dyDescent="0.2">
      <c r="A139" s="186" t="s">
        <v>654</v>
      </c>
      <c r="B139" s="29"/>
      <c r="C139" s="236"/>
      <c r="D139" s="150">
        <v>0.10299999999999999</v>
      </c>
      <c r="E139" s="151">
        <v>8.0000000000000002E-3</v>
      </c>
      <c r="F139" s="152">
        <v>0</v>
      </c>
      <c r="G139" s="187">
        <v>1860.82</v>
      </c>
      <c r="H139" s="187">
        <v>0.2</v>
      </c>
      <c r="I139" s="193">
        <v>0.25</v>
      </c>
      <c r="J139" s="41">
        <v>2E-3</v>
      </c>
      <c r="K139" s="239"/>
    </row>
    <row r="140" spans="1:11" ht="27.75" customHeight="1" x14ac:dyDescent="0.2">
      <c r="A140" s="186" t="s">
        <v>504</v>
      </c>
      <c r="B140" s="29"/>
      <c r="C140" s="236"/>
      <c r="D140" s="153">
        <v>0.46800000000000003</v>
      </c>
      <c r="E140" s="154">
        <v>6.7000000000000004E-2</v>
      </c>
      <c r="F140" s="152">
        <v>0.05</v>
      </c>
      <c r="G140" s="188"/>
      <c r="H140" s="188"/>
      <c r="I140" s="192"/>
      <c r="J140" s="42"/>
      <c r="K140" s="239"/>
    </row>
    <row r="141" spans="1:11" ht="27.75" customHeight="1" x14ac:dyDescent="0.2">
      <c r="A141" s="186" t="s">
        <v>505</v>
      </c>
      <c r="B141" s="29"/>
      <c r="C141" s="236"/>
      <c r="D141" s="150">
        <v>-0.20300000000000001</v>
      </c>
      <c r="E141" s="151">
        <v>-2.1999999999999999E-2</v>
      </c>
      <c r="F141" s="152">
        <v>0</v>
      </c>
      <c r="G141" s="187">
        <v>0</v>
      </c>
      <c r="H141" s="188"/>
      <c r="I141" s="192"/>
      <c r="J141" s="42"/>
      <c r="K141" s="239"/>
    </row>
    <row r="142" spans="1:11" ht="27.75" customHeight="1" x14ac:dyDescent="0.2">
      <c r="A142" s="186" t="s">
        <v>506</v>
      </c>
      <c r="B142" s="29"/>
      <c r="C142" s="236"/>
      <c r="D142" s="150">
        <v>-0.20100000000000001</v>
      </c>
      <c r="E142" s="151">
        <v>-2.1000000000000001E-2</v>
      </c>
      <c r="F142" s="152">
        <v>0</v>
      </c>
      <c r="G142" s="187">
        <v>0</v>
      </c>
      <c r="H142" s="188"/>
      <c r="I142" s="192"/>
      <c r="J142" s="42"/>
      <c r="K142" s="239"/>
    </row>
    <row r="143" spans="1:11" ht="27.75" customHeight="1" x14ac:dyDescent="0.2">
      <c r="A143" s="186" t="s">
        <v>507</v>
      </c>
      <c r="B143" s="29"/>
      <c r="C143" s="236"/>
      <c r="D143" s="150">
        <v>-0.20300000000000001</v>
      </c>
      <c r="E143" s="151">
        <v>-2.1999999999999999E-2</v>
      </c>
      <c r="F143" s="152">
        <v>0</v>
      </c>
      <c r="G143" s="187">
        <v>0</v>
      </c>
      <c r="H143" s="188"/>
      <c r="I143" s="192"/>
      <c r="J143" s="41">
        <v>5.0000000000000001E-3</v>
      </c>
      <c r="K143" s="239"/>
    </row>
    <row r="144" spans="1:11" ht="27.75" customHeight="1" x14ac:dyDescent="0.2">
      <c r="A144" s="186" t="s">
        <v>508</v>
      </c>
      <c r="B144" s="29"/>
      <c r="C144" s="236"/>
      <c r="D144" s="150">
        <v>-0.20100000000000001</v>
      </c>
      <c r="E144" s="151">
        <v>-2.1000000000000001E-2</v>
      </c>
      <c r="F144" s="152">
        <v>0</v>
      </c>
      <c r="G144" s="187">
        <v>0</v>
      </c>
      <c r="H144" s="188"/>
      <c r="I144" s="192"/>
      <c r="J144" s="41">
        <v>5.0000000000000001E-3</v>
      </c>
      <c r="K144" s="239"/>
    </row>
    <row r="145" spans="1:11" ht="27.75" customHeight="1" x14ac:dyDescent="0.2">
      <c r="A145" s="186" t="s">
        <v>509</v>
      </c>
      <c r="B145" s="29"/>
      <c r="C145" s="236"/>
      <c r="D145" s="150">
        <v>-0.29399999999999998</v>
      </c>
      <c r="E145" s="151">
        <v>-2.5000000000000001E-2</v>
      </c>
      <c r="F145" s="152">
        <v>0</v>
      </c>
      <c r="G145" s="187">
        <v>8.3800000000000008</v>
      </c>
      <c r="H145" s="188"/>
      <c r="I145" s="192"/>
      <c r="J145" s="41">
        <v>0.01</v>
      </c>
      <c r="K145" s="239"/>
    </row>
    <row r="146" spans="1:11" ht="27.75" customHeight="1" x14ac:dyDescent="0.2">
      <c r="A146" s="186" t="s">
        <v>611</v>
      </c>
      <c r="B146" s="29"/>
      <c r="C146" s="236"/>
      <c r="D146" s="150">
        <v>0</v>
      </c>
      <c r="E146" s="151">
        <v>0</v>
      </c>
      <c r="F146" s="152">
        <v>0</v>
      </c>
      <c r="G146" s="187">
        <v>0.3</v>
      </c>
      <c r="H146" s="188"/>
      <c r="I146" s="192"/>
      <c r="J146" s="42"/>
      <c r="K146" s="239"/>
    </row>
    <row r="147" spans="1:11" ht="27.75" customHeight="1" x14ac:dyDescent="0.2">
      <c r="A147" s="186" t="s">
        <v>612</v>
      </c>
      <c r="B147" s="29"/>
      <c r="C147" s="236"/>
      <c r="D147" s="150">
        <v>0</v>
      </c>
      <c r="E147" s="151">
        <v>0</v>
      </c>
      <c r="F147" s="152">
        <v>0</v>
      </c>
      <c r="G147" s="188"/>
      <c r="H147" s="188"/>
      <c r="I147" s="192"/>
      <c r="J147" s="42"/>
      <c r="K147" s="239"/>
    </row>
    <row r="148" spans="1:11" ht="27.75" customHeight="1" x14ac:dyDescent="0.2">
      <c r="A148" s="186" t="s">
        <v>613</v>
      </c>
      <c r="B148" s="29"/>
      <c r="C148" s="236"/>
      <c r="D148" s="150">
        <v>0</v>
      </c>
      <c r="E148" s="151">
        <v>0</v>
      </c>
      <c r="F148" s="152">
        <v>0</v>
      </c>
      <c r="G148" s="187">
        <v>0.16</v>
      </c>
      <c r="H148" s="188"/>
      <c r="I148" s="192"/>
      <c r="J148" s="42"/>
      <c r="K148" s="239"/>
    </row>
    <row r="149" spans="1:11" ht="27.75" customHeight="1" x14ac:dyDescent="0.2">
      <c r="A149" s="186" t="s">
        <v>614</v>
      </c>
      <c r="B149" s="29"/>
      <c r="C149" s="236"/>
      <c r="D149" s="150">
        <v>0</v>
      </c>
      <c r="E149" s="151">
        <v>0</v>
      </c>
      <c r="F149" s="152">
        <v>0</v>
      </c>
      <c r="G149" s="187">
        <v>0.16</v>
      </c>
      <c r="H149" s="188"/>
      <c r="I149" s="192"/>
      <c r="J149" s="42"/>
      <c r="K149" s="239"/>
    </row>
    <row r="150" spans="1:11" ht="27.75" customHeight="1" x14ac:dyDescent="0.2">
      <c r="A150" s="186" t="s">
        <v>615</v>
      </c>
      <c r="B150" s="29"/>
      <c r="C150" s="236"/>
      <c r="D150" s="150">
        <v>0</v>
      </c>
      <c r="E150" s="151">
        <v>0</v>
      </c>
      <c r="F150" s="152">
        <v>0</v>
      </c>
      <c r="G150" s="187">
        <v>0.16</v>
      </c>
      <c r="H150" s="188"/>
      <c r="I150" s="192"/>
      <c r="J150" s="42"/>
      <c r="K150" s="239"/>
    </row>
    <row r="151" spans="1:11" ht="27.75" customHeight="1" x14ac:dyDescent="0.2">
      <c r="A151" s="186" t="s">
        <v>616</v>
      </c>
      <c r="B151" s="29"/>
      <c r="C151" s="236"/>
      <c r="D151" s="150">
        <v>0</v>
      </c>
      <c r="E151" s="151">
        <v>0</v>
      </c>
      <c r="F151" s="152">
        <v>0</v>
      </c>
      <c r="G151" s="187">
        <v>0.16</v>
      </c>
      <c r="H151" s="188"/>
      <c r="I151" s="192"/>
      <c r="J151" s="42"/>
      <c r="K151" s="239"/>
    </row>
    <row r="152" spans="1:11" ht="27.75" customHeight="1" x14ac:dyDescent="0.2">
      <c r="A152" s="186" t="s">
        <v>617</v>
      </c>
      <c r="B152" s="29"/>
      <c r="C152" s="236"/>
      <c r="D152" s="150">
        <v>0</v>
      </c>
      <c r="E152" s="151">
        <v>0</v>
      </c>
      <c r="F152" s="152">
        <v>0</v>
      </c>
      <c r="G152" s="187">
        <v>0.16</v>
      </c>
      <c r="H152" s="188"/>
      <c r="I152" s="192"/>
      <c r="J152" s="42"/>
      <c r="K152" s="239"/>
    </row>
    <row r="153" spans="1:11" ht="27.75" customHeight="1" x14ac:dyDescent="0.2">
      <c r="A153" s="186" t="s">
        <v>510</v>
      </c>
      <c r="B153" s="29"/>
      <c r="C153" s="236"/>
      <c r="D153" s="150">
        <v>0</v>
      </c>
      <c r="E153" s="151">
        <v>0</v>
      </c>
      <c r="F153" s="152">
        <v>0</v>
      </c>
      <c r="G153" s="188"/>
      <c r="H153" s="188"/>
      <c r="I153" s="192"/>
      <c r="J153" s="42"/>
      <c r="K153" s="239"/>
    </row>
    <row r="154" spans="1:11" ht="27.75" customHeight="1" x14ac:dyDescent="0.2">
      <c r="A154" s="186" t="s">
        <v>618</v>
      </c>
      <c r="B154" s="29"/>
      <c r="C154" s="236"/>
      <c r="D154" s="150">
        <v>0</v>
      </c>
      <c r="E154" s="151">
        <v>0</v>
      </c>
      <c r="F154" s="152">
        <v>0</v>
      </c>
      <c r="G154" s="187">
        <v>0.16</v>
      </c>
      <c r="H154" s="187">
        <v>0</v>
      </c>
      <c r="I154" s="193">
        <v>0</v>
      </c>
      <c r="J154" s="41">
        <v>0</v>
      </c>
      <c r="K154" s="239"/>
    </row>
    <row r="155" spans="1:11" ht="27.75" customHeight="1" x14ac:dyDescent="0.2">
      <c r="A155" s="186" t="s">
        <v>619</v>
      </c>
      <c r="B155" s="29"/>
      <c r="C155" s="236"/>
      <c r="D155" s="150">
        <v>0</v>
      </c>
      <c r="E155" s="151">
        <v>0</v>
      </c>
      <c r="F155" s="152">
        <v>0</v>
      </c>
      <c r="G155" s="187">
        <v>0.16</v>
      </c>
      <c r="H155" s="187">
        <v>0</v>
      </c>
      <c r="I155" s="193">
        <v>0</v>
      </c>
      <c r="J155" s="41">
        <v>0</v>
      </c>
      <c r="K155" s="239"/>
    </row>
    <row r="156" spans="1:11" ht="27.75" customHeight="1" x14ac:dyDescent="0.2">
      <c r="A156" s="186" t="s">
        <v>620</v>
      </c>
      <c r="B156" s="29"/>
      <c r="C156" s="236"/>
      <c r="D156" s="150">
        <v>0</v>
      </c>
      <c r="E156" s="151">
        <v>0</v>
      </c>
      <c r="F156" s="152">
        <v>0</v>
      </c>
      <c r="G156" s="187">
        <v>0.16</v>
      </c>
      <c r="H156" s="187">
        <v>0</v>
      </c>
      <c r="I156" s="193">
        <v>0</v>
      </c>
      <c r="J156" s="41">
        <v>0</v>
      </c>
      <c r="K156" s="239"/>
    </row>
    <row r="157" spans="1:11" ht="27.75" customHeight="1" x14ac:dyDescent="0.2">
      <c r="A157" s="186" t="s">
        <v>621</v>
      </c>
      <c r="B157" s="29"/>
      <c r="C157" s="236"/>
      <c r="D157" s="150">
        <v>0</v>
      </c>
      <c r="E157" s="151">
        <v>0</v>
      </c>
      <c r="F157" s="152">
        <v>0</v>
      </c>
      <c r="G157" s="187">
        <v>0.16</v>
      </c>
      <c r="H157" s="187">
        <v>0</v>
      </c>
      <c r="I157" s="193">
        <v>0</v>
      </c>
      <c r="J157" s="41">
        <v>0</v>
      </c>
      <c r="K157" s="239"/>
    </row>
    <row r="158" spans="1:11" ht="27.75" customHeight="1" x14ac:dyDescent="0.2">
      <c r="A158" s="186" t="s">
        <v>622</v>
      </c>
      <c r="B158" s="29"/>
      <c r="C158" s="236"/>
      <c r="D158" s="150">
        <v>0</v>
      </c>
      <c r="E158" s="151">
        <v>0</v>
      </c>
      <c r="F158" s="152">
        <v>0</v>
      </c>
      <c r="G158" s="187">
        <v>0.16</v>
      </c>
      <c r="H158" s="187">
        <v>0</v>
      </c>
      <c r="I158" s="193">
        <v>0</v>
      </c>
      <c r="J158" s="41">
        <v>0</v>
      </c>
      <c r="K158" s="239"/>
    </row>
    <row r="159" spans="1:11" ht="27.75" customHeight="1" x14ac:dyDescent="0.2">
      <c r="A159" s="186" t="s">
        <v>623</v>
      </c>
      <c r="B159" s="29"/>
      <c r="C159" s="236"/>
      <c r="D159" s="150">
        <v>0</v>
      </c>
      <c r="E159" s="151">
        <v>0</v>
      </c>
      <c r="F159" s="152">
        <v>0</v>
      </c>
      <c r="G159" s="187">
        <v>0.16</v>
      </c>
      <c r="H159" s="187">
        <v>0</v>
      </c>
      <c r="I159" s="193">
        <v>0</v>
      </c>
      <c r="J159" s="41">
        <v>0</v>
      </c>
      <c r="K159" s="239"/>
    </row>
    <row r="160" spans="1:11" ht="27.75" customHeight="1" x14ac:dyDescent="0.2">
      <c r="A160" s="186" t="s">
        <v>624</v>
      </c>
      <c r="B160" s="29"/>
      <c r="C160" s="236"/>
      <c r="D160" s="150">
        <v>0</v>
      </c>
      <c r="E160" s="151">
        <v>0</v>
      </c>
      <c r="F160" s="152">
        <v>0</v>
      </c>
      <c r="G160" s="187">
        <v>0.16</v>
      </c>
      <c r="H160" s="187">
        <v>0</v>
      </c>
      <c r="I160" s="193">
        <v>0</v>
      </c>
      <c r="J160" s="41">
        <v>0</v>
      </c>
      <c r="K160" s="239"/>
    </row>
    <row r="161" spans="1:11" ht="27.75" customHeight="1" x14ac:dyDescent="0.2">
      <c r="A161" s="186" t="s">
        <v>625</v>
      </c>
      <c r="B161" s="29"/>
      <c r="C161" s="236"/>
      <c r="D161" s="150">
        <v>0</v>
      </c>
      <c r="E161" s="151">
        <v>0</v>
      </c>
      <c r="F161" s="152">
        <v>0</v>
      </c>
      <c r="G161" s="187">
        <v>0.16</v>
      </c>
      <c r="H161" s="187">
        <v>0</v>
      </c>
      <c r="I161" s="193">
        <v>0</v>
      </c>
      <c r="J161" s="41">
        <v>0</v>
      </c>
      <c r="K161" s="239"/>
    </row>
    <row r="162" spans="1:11" ht="27.75" customHeight="1" x14ac:dyDescent="0.2">
      <c r="A162" s="186" t="s">
        <v>626</v>
      </c>
      <c r="B162" s="29"/>
      <c r="C162" s="236"/>
      <c r="D162" s="150">
        <v>0</v>
      </c>
      <c r="E162" s="151">
        <v>0</v>
      </c>
      <c r="F162" s="152">
        <v>0</v>
      </c>
      <c r="G162" s="187">
        <v>0.16</v>
      </c>
      <c r="H162" s="187">
        <v>0</v>
      </c>
      <c r="I162" s="193">
        <v>0</v>
      </c>
      <c r="J162" s="41">
        <v>0</v>
      </c>
      <c r="K162" s="239"/>
    </row>
    <row r="163" spans="1:11" ht="27.75" customHeight="1" x14ac:dyDescent="0.2">
      <c r="A163" s="186" t="s">
        <v>627</v>
      </c>
      <c r="B163" s="29"/>
      <c r="C163" s="236"/>
      <c r="D163" s="150">
        <v>0</v>
      </c>
      <c r="E163" s="151">
        <v>0</v>
      </c>
      <c r="F163" s="152">
        <v>0</v>
      </c>
      <c r="G163" s="187">
        <v>0.16</v>
      </c>
      <c r="H163" s="187">
        <v>0</v>
      </c>
      <c r="I163" s="193">
        <v>0</v>
      </c>
      <c r="J163" s="41">
        <v>0</v>
      </c>
      <c r="K163" s="239"/>
    </row>
    <row r="164" spans="1:11" ht="27.75" customHeight="1" x14ac:dyDescent="0.2">
      <c r="A164" s="186" t="s">
        <v>628</v>
      </c>
      <c r="B164" s="29"/>
      <c r="C164" s="236"/>
      <c r="D164" s="150">
        <v>0</v>
      </c>
      <c r="E164" s="151">
        <v>0</v>
      </c>
      <c r="F164" s="152">
        <v>0</v>
      </c>
      <c r="G164" s="187">
        <v>0.16</v>
      </c>
      <c r="H164" s="187">
        <v>0</v>
      </c>
      <c r="I164" s="193">
        <v>0</v>
      </c>
      <c r="J164" s="41">
        <v>0</v>
      </c>
      <c r="K164" s="239"/>
    </row>
    <row r="165" spans="1:11" ht="27.75" customHeight="1" x14ac:dyDescent="0.2">
      <c r="A165" s="186" t="s">
        <v>629</v>
      </c>
      <c r="B165" s="29"/>
      <c r="C165" s="236"/>
      <c r="D165" s="150">
        <v>0</v>
      </c>
      <c r="E165" s="151">
        <v>0</v>
      </c>
      <c r="F165" s="152">
        <v>0</v>
      </c>
      <c r="G165" s="187">
        <v>0.16</v>
      </c>
      <c r="H165" s="187">
        <v>0</v>
      </c>
      <c r="I165" s="193">
        <v>0</v>
      </c>
      <c r="J165" s="41">
        <v>0</v>
      </c>
      <c r="K165" s="239"/>
    </row>
    <row r="166" spans="1:11" ht="27.75" customHeight="1" x14ac:dyDescent="0.2">
      <c r="A166" s="186" t="s">
        <v>630</v>
      </c>
      <c r="B166" s="29"/>
      <c r="C166" s="236"/>
      <c r="D166" s="150">
        <v>0</v>
      </c>
      <c r="E166" s="151">
        <v>0</v>
      </c>
      <c r="F166" s="152">
        <v>0</v>
      </c>
      <c r="G166" s="187">
        <v>0.16</v>
      </c>
      <c r="H166" s="187">
        <v>0</v>
      </c>
      <c r="I166" s="193">
        <v>0</v>
      </c>
      <c r="J166" s="41">
        <v>0</v>
      </c>
      <c r="K166" s="239"/>
    </row>
    <row r="167" spans="1:11" ht="27.75" customHeight="1" x14ac:dyDescent="0.2">
      <c r="A167" s="186" t="s">
        <v>631</v>
      </c>
      <c r="B167" s="29"/>
      <c r="C167" s="236"/>
      <c r="D167" s="150">
        <v>0</v>
      </c>
      <c r="E167" s="151">
        <v>0</v>
      </c>
      <c r="F167" s="152">
        <v>0</v>
      </c>
      <c r="G167" s="187">
        <v>0.16</v>
      </c>
      <c r="H167" s="187">
        <v>0</v>
      </c>
      <c r="I167" s="193">
        <v>0</v>
      </c>
      <c r="J167" s="41">
        <v>0</v>
      </c>
      <c r="K167" s="239"/>
    </row>
    <row r="168" spans="1:11" ht="27.75" customHeight="1" x14ac:dyDescent="0.2">
      <c r="A168" s="186" t="s">
        <v>632</v>
      </c>
      <c r="B168" s="29"/>
      <c r="C168" s="236"/>
      <c r="D168" s="150">
        <v>0</v>
      </c>
      <c r="E168" s="151">
        <v>0</v>
      </c>
      <c r="F168" s="152">
        <v>0</v>
      </c>
      <c r="G168" s="187">
        <v>0.16</v>
      </c>
      <c r="H168" s="187">
        <v>0</v>
      </c>
      <c r="I168" s="193">
        <v>0</v>
      </c>
      <c r="J168" s="41">
        <v>0</v>
      </c>
      <c r="K168" s="239"/>
    </row>
    <row r="169" spans="1:11" ht="27.75" customHeight="1" x14ac:dyDescent="0.2">
      <c r="A169" s="186" t="s">
        <v>511</v>
      </c>
      <c r="B169" s="29"/>
      <c r="C169" s="236"/>
      <c r="D169" s="153">
        <v>0</v>
      </c>
      <c r="E169" s="154">
        <v>0</v>
      </c>
      <c r="F169" s="152">
        <v>0</v>
      </c>
      <c r="G169" s="188"/>
      <c r="H169" s="188"/>
      <c r="I169" s="192"/>
      <c r="J169" s="42"/>
      <c r="K169" s="239"/>
    </row>
    <row r="170" spans="1:11" ht="27.75" customHeight="1" x14ac:dyDescent="0.2">
      <c r="A170" s="186" t="s">
        <v>512</v>
      </c>
      <c r="B170" s="29"/>
      <c r="C170" s="236"/>
      <c r="D170" s="150">
        <v>0</v>
      </c>
      <c r="E170" s="151">
        <v>0</v>
      </c>
      <c r="F170" s="152">
        <v>0</v>
      </c>
      <c r="G170" s="187">
        <v>0</v>
      </c>
      <c r="H170" s="188"/>
      <c r="I170" s="192"/>
      <c r="J170" s="42"/>
      <c r="K170" s="239"/>
    </row>
    <row r="171" spans="1:11" ht="27.75" customHeight="1" x14ac:dyDescent="0.2">
      <c r="A171" s="186" t="s">
        <v>513</v>
      </c>
      <c r="B171" s="29"/>
      <c r="C171" s="236"/>
      <c r="D171" s="150">
        <v>0</v>
      </c>
      <c r="E171" s="151">
        <v>0</v>
      </c>
      <c r="F171" s="152">
        <v>0</v>
      </c>
      <c r="G171" s="187">
        <v>0</v>
      </c>
      <c r="H171" s="188"/>
      <c r="I171" s="192"/>
      <c r="J171" s="42"/>
      <c r="K171" s="239"/>
    </row>
    <row r="172" spans="1:11" ht="27.75" customHeight="1" x14ac:dyDescent="0.2">
      <c r="A172" s="186" t="s">
        <v>514</v>
      </c>
      <c r="B172" s="29"/>
      <c r="C172" s="236"/>
      <c r="D172" s="150">
        <v>0</v>
      </c>
      <c r="E172" s="151">
        <v>0</v>
      </c>
      <c r="F172" s="152">
        <v>0</v>
      </c>
      <c r="G172" s="187">
        <v>0</v>
      </c>
      <c r="H172" s="188"/>
      <c r="I172" s="192"/>
      <c r="J172" s="41">
        <v>0</v>
      </c>
      <c r="K172" s="239"/>
    </row>
    <row r="173" spans="1:11" ht="27.75" customHeight="1" x14ac:dyDescent="0.2">
      <c r="A173" s="186" t="s">
        <v>515</v>
      </c>
      <c r="B173" s="29"/>
      <c r="C173" s="236"/>
      <c r="D173" s="150">
        <v>0</v>
      </c>
      <c r="E173" s="151">
        <v>0</v>
      </c>
      <c r="F173" s="152">
        <v>0</v>
      </c>
      <c r="G173" s="187">
        <v>0</v>
      </c>
      <c r="H173" s="188"/>
      <c r="I173" s="192"/>
      <c r="J173" s="41">
        <v>0</v>
      </c>
      <c r="K173" s="239"/>
    </row>
    <row r="174" spans="1:11" ht="27.75" customHeight="1" x14ac:dyDescent="0.2">
      <c r="A174" s="186" t="s">
        <v>516</v>
      </c>
      <c r="B174" s="29"/>
      <c r="C174" s="236"/>
      <c r="D174" s="150">
        <v>0</v>
      </c>
      <c r="E174" s="151">
        <v>0</v>
      </c>
      <c r="F174" s="152">
        <v>0</v>
      </c>
      <c r="G174" s="187">
        <v>0</v>
      </c>
      <c r="H174" s="188"/>
      <c r="I174" s="192"/>
      <c r="J174" s="41">
        <v>0</v>
      </c>
      <c r="K174" s="239"/>
    </row>
    <row r="175" spans="1:11" ht="27.75" customHeight="1" x14ac:dyDescent="0.2">
      <c r="A175" s="186" t="s">
        <v>589</v>
      </c>
      <c r="B175" s="29"/>
      <c r="C175" s="236"/>
      <c r="D175" s="150">
        <v>0</v>
      </c>
      <c r="E175" s="151">
        <v>0</v>
      </c>
      <c r="F175" s="152">
        <v>0</v>
      </c>
      <c r="G175" s="187">
        <v>0.3</v>
      </c>
      <c r="H175" s="188"/>
      <c r="I175" s="192"/>
      <c r="J175" s="42"/>
      <c r="K175" s="239"/>
    </row>
    <row r="176" spans="1:11" ht="27.75" customHeight="1" x14ac:dyDescent="0.2">
      <c r="A176" s="186" t="s">
        <v>590</v>
      </c>
      <c r="B176" s="29"/>
      <c r="C176" s="236"/>
      <c r="D176" s="150">
        <v>0</v>
      </c>
      <c r="E176" s="151">
        <v>0</v>
      </c>
      <c r="F176" s="152">
        <v>0</v>
      </c>
      <c r="G176" s="188"/>
      <c r="H176" s="188"/>
      <c r="I176" s="192"/>
      <c r="J176" s="42"/>
      <c r="K176" s="239"/>
    </row>
    <row r="177" spans="1:11" ht="27.75" customHeight="1" x14ac:dyDescent="0.2">
      <c r="A177" s="186" t="s">
        <v>591</v>
      </c>
      <c r="B177" s="29"/>
      <c r="C177" s="236"/>
      <c r="D177" s="150">
        <v>0</v>
      </c>
      <c r="E177" s="151">
        <v>0</v>
      </c>
      <c r="F177" s="152">
        <v>0</v>
      </c>
      <c r="G177" s="187">
        <v>0.16</v>
      </c>
      <c r="H177" s="188"/>
      <c r="I177" s="192"/>
      <c r="J177" s="42"/>
      <c r="K177" s="239"/>
    </row>
    <row r="178" spans="1:11" ht="27.75" customHeight="1" x14ac:dyDescent="0.2">
      <c r="A178" s="186" t="s">
        <v>592</v>
      </c>
      <c r="B178" s="29"/>
      <c r="C178" s="236"/>
      <c r="D178" s="150">
        <v>0</v>
      </c>
      <c r="E178" s="151">
        <v>0</v>
      </c>
      <c r="F178" s="152">
        <v>0</v>
      </c>
      <c r="G178" s="187">
        <v>0.16</v>
      </c>
      <c r="H178" s="188"/>
      <c r="I178" s="192"/>
      <c r="J178" s="42"/>
      <c r="K178" s="239"/>
    </row>
    <row r="179" spans="1:11" ht="27.75" customHeight="1" x14ac:dyDescent="0.2">
      <c r="A179" s="186" t="s">
        <v>593</v>
      </c>
      <c r="B179" s="29"/>
      <c r="C179" s="236"/>
      <c r="D179" s="150">
        <v>0</v>
      </c>
      <c r="E179" s="151">
        <v>0</v>
      </c>
      <c r="F179" s="152">
        <v>0</v>
      </c>
      <c r="G179" s="187">
        <v>0.16</v>
      </c>
      <c r="H179" s="188"/>
      <c r="I179" s="192"/>
      <c r="J179" s="42"/>
      <c r="K179" s="239"/>
    </row>
    <row r="180" spans="1:11" ht="27.75" customHeight="1" x14ac:dyDescent="0.2">
      <c r="A180" s="186" t="s">
        <v>594</v>
      </c>
      <c r="B180" s="29"/>
      <c r="C180" s="236"/>
      <c r="D180" s="150">
        <v>0</v>
      </c>
      <c r="E180" s="151">
        <v>0</v>
      </c>
      <c r="F180" s="152">
        <v>0</v>
      </c>
      <c r="G180" s="187">
        <v>0.16</v>
      </c>
      <c r="H180" s="188"/>
      <c r="I180" s="192"/>
      <c r="J180" s="42"/>
      <c r="K180" s="239"/>
    </row>
    <row r="181" spans="1:11" ht="27.75" customHeight="1" x14ac:dyDescent="0.2">
      <c r="A181" s="186" t="s">
        <v>595</v>
      </c>
      <c r="B181" s="29"/>
      <c r="C181" s="236"/>
      <c r="D181" s="150">
        <v>0</v>
      </c>
      <c r="E181" s="151">
        <v>0</v>
      </c>
      <c r="F181" s="152">
        <v>0</v>
      </c>
      <c r="G181" s="187">
        <v>0.16</v>
      </c>
      <c r="H181" s="188"/>
      <c r="I181" s="192"/>
      <c r="J181" s="42"/>
      <c r="K181" s="239"/>
    </row>
    <row r="182" spans="1:11" ht="27.75" customHeight="1" x14ac:dyDescent="0.2">
      <c r="A182" s="186" t="s">
        <v>517</v>
      </c>
      <c r="B182" s="29"/>
      <c r="C182" s="236"/>
      <c r="D182" s="150">
        <v>0</v>
      </c>
      <c r="E182" s="151">
        <v>0</v>
      </c>
      <c r="F182" s="152">
        <v>0</v>
      </c>
      <c r="G182" s="188"/>
      <c r="H182" s="188"/>
      <c r="I182" s="192"/>
      <c r="J182" s="42"/>
      <c r="K182" s="239"/>
    </row>
    <row r="183" spans="1:11" ht="27.75" customHeight="1" x14ac:dyDescent="0.2">
      <c r="A183" s="186" t="s">
        <v>596</v>
      </c>
      <c r="B183" s="29"/>
      <c r="C183" s="236"/>
      <c r="D183" s="150">
        <v>0</v>
      </c>
      <c r="E183" s="151">
        <v>0</v>
      </c>
      <c r="F183" s="152">
        <v>0</v>
      </c>
      <c r="G183" s="187">
        <v>0.16</v>
      </c>
      <c r="H183" s="187">
        <v>0</v>
      </c>
      <c r="I183" s="193">
        <v>0</v>
      </c>
      <c r="J183" s="41">
        <v>0</v>
      </c>
      <c r="K183" s="239"/>
    </row>
    <row r="184" spans="1:11" ht="27.75" customHeight="1" x14ac:dyDescent="0.2">
      <c r="A184" s="186" t="s">
        <v>597</v>
      </c>
      <c r="B184" s="29"/>
      <c r="C184" s="236"/>
      <c r="D184" s="150">
        <v>0</v>
      </c>
      <c r="E184" s="151">
        <v>0</v>
      </c>
      <c r="F184" s="152">
        <v>0</v>
      </c>
      <c r="G184" s="187">
        <v>0.16</v>
      </c>
      <c r="H184" s="187">
        <v>0</v>
      </c>
      <c r="I184" s="193">
        <v>0</v>
      </c>
      <c r="J184" s="41">
        <v>0</v>
      </c>
      <c r="K184" s="239"/>
    </row>
    <row r="185" spans="1:11" ht="27.75" customHeight="1" x14ac:dyDescent="0.2">
      <c r="A185" s="186" t="s">
        <v>598</v>
      </c>
      <c r="B185" s="29"/>
      <c r="C185" s="236"/>
      <c r="D185" s="150">
        <v>0</v>
      </c>
      <c r="E185" s="151">
        <v>0</v>
      </c>
      <c r="F185" s="152">
        <v>0</v>
      </c>
      <c r="G185" s="187">
        <v>0.16</v>
      </c>
      <c r="H185" s="187">
        <v>0</v>
      </c>
      <c r="I185" s="193">
        <v>0</v>
      </c>
      <c r="J185" s="41">
        <v>0</v>
      </c>
      <c r="K185" s="239"/>
    </row>
    <row r="186" spans="1:11" ht="27.75" customHeight="1" x14ac:dyDescent="0.2">
      <c r="A186" s="186" t="s">
        <v>599</v>
      </c>
      <c r="B186" s="29"/>
      <c r="C186" s="236"/>
      <c r="D186" s="150">
        <v>0</v>
      </c>
      <c r="E186" s="151">
        <v>0</v>
      </c>
      <c r="F186" s="152">
        <v>0</v>
      </c>
      <c r="G186" s="187">
        <v>0.16</v>
      </c>
      <c r="H186" s="187">
        <v>0</v>
      </c>
      <c r="I186" s="193">
        <v>0</v>
      </c>
      <c r="J186" s="41">
        <v>0</v>
      </c>
      <c r="K186" s="239"/>
    </row>
    <row r="187" spans="1:11" ht="27.75" customHeight="1" x14ac:dyDescent="0.2">
      <c r="A187" s="186" t="s">
        <v>600</v>
      </c>
      <c r="B187" s="29"/>
      <c r="C187" s="236"/>
      <c r="D187" s="150">
        <v>0</v>
      </c>
      <c r="E187" s="151">
        <v>0</v>
      </c>
      <c r="F187" s="152">
        <v>0</v>
      </c>
      <c r="G187" s="187">
        <v>0.16</v>
      </c>
      <c r="H187" s="187">
        <v>0</v>
      </c>
      <c r="I187" s="193">
        <v>0</v>
      </c>
      <c r="J187" s="41">
        <v>0</v>
      </c>
      <c r="K187" s="239"/>
    </row>
    <row r="188" spans="1:11" ht="27.75" customHeight="1" x14ac:dyDescent="0.2">
      <c r="A188" s="186" t="s">
        <v>601</v>
      </c>
      <c r="B188" s="29"/>
      <c r="C188" s="236"/>
      <c r="D188" s="150">
        <v>0</v>
      </c>
      <c r="E188" s="151">
        <v>0</v>
      </c>
      <c r="F188" s="152">
        <v>0</v>
      </c>
      <c r="G188" s="187">
        <v>0.16</v>
      </c>
      <c r="H188" s="187">
        <v>0</v>
      </c>
      <c r="I188" s="193">
        <v>0</v>
      </c>
      <c r="J188" s="41">
        <v>0</v>
      </c>
      <c r="K188" s="239"/>
    </row>
    <row r="189" spans="1:11" ht="27.75" customHeight="1" x14ac:dyDescent="0.2">
      <c r="A189" s="186" t="s">
        <v>602</v>
      </c>
      <c r="B189" s="29"/>
      <c r="C189" s="236"/>
      <c r="D189" s="150">
        <v>0</v>
      </c>
      <c r="E189" s="151">
        <v>0</v>
      </c>
      <c r="F189" s="152">
        <v>0</v>
      </c>
      <c r="G189" s="187">
        <v>0.16</v>
      </c>
      <c r="H189" s="187">
        <v>0</v>
      </c>
      <c r="I189" s="193">
        <v>0</v>
      </c>
      <c r="J189" s="41">
        <v>0</v>
      </c>
      <c r="K189" s="239"/>
    </row>
    <row r="190" spans="1:11" ht="27.75" customHeight="1" x14ac:dyDescent="0.2">
      <c r="A190" s="186" t="s">
        <v>603</v>
      </c>
      <c r="B190" s="29"/>
      <c r="C190" s="236"/>
      <c r="D190" s="150">
        <v>0</v>
      </c>
      <c r="E190" s="151">
        <v>0</v>
      </c>
      <c r="F190" s="152">
        <v>0</v>
      </c>
      <c r="G190" s="187">
        <v>0.16</v>
      </c>
      <c r="H190" s="187">
        <v>0</v>
      </c>
      <c r="I190" s="193">
        <v>0</v>
      </c>
      <c r="J190" s="41">
        <v>0</v>
      </c>
      <c r="K190" s="239"/>
    </row>
    <row r="191" spans="1:11" ht="27.75" customHeight="1" x14ac:dyDescent="0.2">
      <c r="A191" s="186" t="s">
        <v>604</v>
      </c>
      <c r="B191" s="29"/>
      <c r="C191" s="236"/>
      <c r="D191" s="150">
        <v>0</v>
      </c>
      <c r="E191" s="151">
        <v>0</v>
      </c>
      <c r="F191" s="152">
        <v>0</v>
      </c>
      <c r="G191" s="187">
        <v>0.16</v>
      </c>
      <c r="H191" s="187">
        <v>0</v>
      </c>
      <c r="I191" s="193">
        <v>0</v>
      </c>
      <c r="J191" s="41">
        <v>0</v>
      </c>
      <c r="K191" s="239"/>
    </row>
    <row r="192" spans="1:11" ht="27.75" customHeight="1" x14ac:dyDescent="0.2">
      <c r="A192" s="186" t="s">
        <v>605</v>
      </c>
      <c r="B192" s="29"/>
      <c r="C192" s="236"/>
      <c r="D192" s="150">
        <v>0</v>
      </c>
      <c r="E192" s="151">
        <v>0</v>
      </c>
      <c r="F192" s="152">
        <v>0</v>
      </c>
      <c r="G192" s="187">
        <v>0.16</v>
      </c>
      <c r="H192" s="187">
        <v>0</v>
      </c>
      <c r="I192" s="193">
        <v>0</v>
      </c>
      <c r="J192" s="41">
        <v>0</v>
      </c>
      <c r="K192" s="239"/>
    </row>
    <row r="193" spans="1:11" ht="27.75" customHeight="1" x14ac:dyDescent="0.2">
      <c r="A193" s="186" t="s">
        <v>606</v>
      </c>
      <c r="B193" s="29"/>
      <c r="C193" s="236"/>
      <c r="D193" s="150">
        <v>0</v>
      </c>
      <c r="E193" s="151">
        <v>0</v>
      </c>
      <c r="F193" s="152">
        <v>0</v>
      </c>
      <c r="G193" s="187">
        <v>0.16</v>
      </c>
      <c r="H193" s="187">
        <v>0</v>
      </c>
      <c r="I193" s="193">
        <v>0</v>
      </c>
      <c r="J193" s="41">
        <v>0</v>
      </c>
      <c r="K193" s="239"/>
    </row>
    <row r="194" spans="1:11" ht="27.75" customHeight="1" x14ac:dyDescent="0.2">
      <c r="A194" s="186" t="s">
        <v>607</v>
      </c>
      <c r="B194" s="29"/>
      <c r="C194" s="236"/>
      <c r="D194" s="150">
        <v>0</v>
      </c>
      <c r="E194" s="151">
        <v>0</v>
      </c>
      <c r="F194" s="152">
        <v>0</v>
      </c>
      <c r="G194" s="187">
        <v>0.16</v>
      </c>
      <c r="H194" s="187">
        <v>0</v>
      </c>
      <c r="I194" s="193">
        <v>0</v>
      </c>
      <c r="J194" s="41">
        <v>0</v>
      </c>
      <c r="K194" s="239"/>
    </row>
    <row r="195" spans="1:11" ht="27.75" customHeight="1" x14ac:dyDescent="0.2">
      <c r="A195" s="186" t="s">
        <v>608</v>
      </c>
      <c r="B195" s="29"/>
      <c r="C195" s="236"/>
      <c r="D195" s="150">
        <v>0</v>
      </c>
      <c r="E195" s="151">
        <v>0</v>
      </c>
      <c r="F195" s="152">
        <v>0</v>
      </c>
      <c r="G195" s="187">
        <v>0.16</v>
      </c>
      <c r="H195" s="187">
        <v>0</v>
      </c>
      <c r="I195" s="193">
        <v>0</v>
      </c>
      <c r="J195" s="41">
        <v>0</v>
      </c>
      <c r="K195" s="239"/>
    </row>
    <row r="196" spans="1:11" ht="27.75" customHeight="1" x14ac:dyDescent="0.2">
      <c r="A196" s="186" t="s">
        <v>609</v>
      </c>
      <c r="B196" s="29"/>
      <c r="C196" s="236"/>
      <c r="D196" s="150">
        <v>0</v>
      </c>
      <c r="E196" s="151">
        <v>0</v>
      </c>
      <c r="F196" s="152">
        <v>0</v>
      </c>
      <c r="G196" s="187">
        <v>0.16</v>
      </c>
      <c r="H196" s="187">
        <v>0</v>
      </c>
      <c r="I196" s="193">
        <v>0</v>
      </c>
      <c r="J196" s="41">
        <v>0</v>
      </c>
      <c r="K196" s="239"/>
    </row>
    <row r="197" spans="1:11" ht="27.75" customHeight="1" x14ac:dyDescent="0.2">
      <c r="A197" s="186" t="s">
        <v>610</v>
      </c>
      <c r="B197" s="29"/>
      <c r="C197" s="236"/>
      <c r="D197" s="150">
        <v>0</v>
      </c>
      <c r="E197" s="151">
        <v>0</v>
      </c>
      <c r="F197" s="152">
        <v>0</v>
      </c>
      <c r="G197" s="187">
        <v>0.16</v>
      </c>
      <c r="H197" s="187">
        <v>0</v>
      </c>
      <c r="I197" s="193">
        <v>0</v>
      </c>
      <c r="J197" s="41">
        <v>0</v>
      </c>
      <c r="K197" s="239"/>
    </row>
    <row r="198" spans="1:11" ht="27.75" customHeight="1" x14ac:dyDescent="0.2">
      <c r="A198" s="186" t="s">
        <v>518</v>
      </c>
      <c r="B198" s="29"/>
      <c r="C198" s="236"/>
      <c r="D198" s="153">
        <v>0</v>
      </c>
      <c r="E198" s="154">
        <v>0</v>
      </c>
      <c r="F198" s="152">
        <v>0</v>
      </c>
      <c r="G198" s="188"/>
      <c r="H198" s="188"/>
      <c r="I198" s="192"/>
      <c r="J198" s="42"/>
      <c r="K198" s="239"/>
    </row>
    <row r="199" spans="1:11" ht="27.75" customHeight="1" x14ac:dyDescent="0.2">
      <c r="A199" s="186" t="s">
        <v>519</v>
      </c>
      <c r="B199" s="29"/>
      <c r="C199" s="236"/>
      <c r="D199" s="150">
        <v>0</v>
      </c>
      <c r="E199" s="151">
        <v>0</v>
      </c>
      <c r="F199" s="152">
        <v>0</v>
      </c>
      <c r="G199" s="187">
        <v>0</v>
      </c>
      <c r="H199" s="188"/>
      <c r="I199" s="192"/>
      <c r="J199" s="42"/>
      <c r="K199" s="239"/>
    </row>
    <row r="200" spans="1:11" ht="27.75" customHeight="1" x14ac:dyDescent="0.2">
      <c r="A200" s="186" t="s">
        <v>520</v>
      </c>
      <c r="B200" s="29"/>
      <c r="C200" s="236"/>
      <c r="D200" s="150">
        <v>0</v>
      </c>
      <c r="E200" s="151">
        <v>0</v>
      </c>
      <c r="F200" s="152">
        <v>0</v>
      </c>
      <c r="G200" s="187">
        <v>0</v>
      </c>
      <c r="H200" s="188"/>
      <c r="I200" s="192"/>
      <c r="J200" s="42"/>
      <c r="K200" s="239"/>
    </row>
    <row r="201" spans="1:11" ht="27.75" customHeight="1" x14ac:dyDescent="0.2">
      <c r="A201" s="186" t="s">
        <v>521</v>
      </c>
      <c r="B201" s="29"/>
      <c r="C201" s="236"/>
      <c r="D201" s="150">
        <v>0</v>
      </c>
      <c r="E201" s="151">
        <v>0</v>
      </c>
      <c r="F201" s="152">
        <v>0</v>
      </c>
      <c r="G201" s="187">
        <v>0</v>
      </c>
      <c r="H201" s="188"/>
      <c r="I201" s="192"/>
      <c r="J201" s="41">
        <v>0</v>
      </c>
      <c r="K201" s="239"/>
    </row>
    <row r="202" spans="1:11" ht="27.75" customHeight="1" x14ac:dyDescent="0.2">
      <c r="A202" s="186" t="s">
        <v>522</v>
      </c>
      <c r="B202" s="29"/>
      <c r="C202" s="236"/>
      <c r="D202" s="150">
        <v>0</v>
      </c>
      <c r="E202" s="151">
        <v>0</v>
      </c>
      <c r="F202" s="152">
        <v>0</v>
      </c>
      <c r="G202" s="187">
        <v>0</v>
      </c>
      <c r="H202" s="188"/>
      <c r="I202" s="192"/>
      <c r="J202" s="41">
        <v>0</v>
      </c>
      <c r="K202" s="239"/>
    </row>
    <row r="203" spans="1:11" ht="27.75" customHeight="1" x14ac:dyDescent="0.2">
      <c r="A203" s="186" t="s">
        <v>523</v>
      </c>
      <c r="B203" s="29"/>
      <c r="C203" s="236"/>
      <c r="D203" s="150">
        <v>0</v>
      </c>
      <c r="E203" s="151">
        <v>0</v>
      </c>
      <c r="F203" s="152">
        <v>0</v>
      </c>
      <c r="G203" s="187">
        <v>0</v>
      </c>
      <c r="H203" s="188"/>
      <c r="I203" s="192"/>
      <c r="J203" s="41">
        <v>0</v>
      </c>
      <c r="K203" s="239"/>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81"/>
  <sheetViews>
    <sheetView workbookViewId="0"/>
  </sheetViews>
  <sheetFormatPr defaultRowHeight="12.75" x14ac:dyDescent="0.2"/>
  <cols>
    <col min="1" max="5" width="24" customWidth="1"/>
    <col min="6" max="6" width="43.140625" customWidth="1"/>
  </cols>
  <sheetData>
    <row r="1" spans="1:6" ht="27.75" customHeight="1" x14ac:dyDescent="0.2">
      <c r="A1" s="147" t="s">
        <v>26</v>
      </c>
      <c r="C1" s="146"/>
    </row>
    <row r="2" spans="1:6" ht="44.25" customHeight="1" x14ac:dyDescent="0.2">
      <c r="A2" s="324" t="s">
        <v>191</v>
      </c>
      <c r="B2" s="325"/>
      <c r="C2" s="325"/>
      <c r="D2" s="325"/>
      <c r="E2" s="325"/>
    </row>
    <row r="3" spans="1:6" ht="47.25" customHeight="1" x14ac:dyDescent="0.2">
      <c r="A3" s="279" t="str">
        <f>Overview!B4&amp; " - Illustrative LLFs for year beginning "&amp;Overview!D4</f>
        <v>SP Distribution - Illustrative LLFs for year beginning 1 April 2023</v>
      </c>
      <c r="B3" s="279"/>
      <c r="C3" s="279"/>
      <c r="D3" s="279"/>
      <c r="E3" s="279"/>
    </row>
    <row r="4" spans="1:6" ht="19.5" customHeight="1" x14ac:dyDescent="0.2">
      <c r="A4" s="329" t="s">
        <v>15</v>
      </c>
      <c r="B4" s="23" t="s">
        <v>7</v>
      </c>
      <c r="C4" s="23" t="s">
        <v>8</v>
      </c>
      <c r="D4" s="23" t="s">
        <v>9</v>
      </c>
      <c r="E4" s="23" t="s">
        <v>10</v>
      </c>
    </row>
    <row r="5" spans="1:6" ht="19.5" customHeight="1" x14ac:dyDescent="0.2">
      <c r="A5" s="330"/>
      <c r="B5" s="23" t="s">
        <v>16</v>
      </c>
      <c r="C5" s="23" t="s">
        <v>17</v>
      </c>
      <c r="D5" s="23" t="s">
        <v>18</v>
      </c>
      <c r="E5" s="23" t="s">
        <v>19</v>
      </c>
    </row>
    <row r="6" spans="1:6" ht="45" customHeight="1" x14ac:dyDescent="0.2">
      <c r="A6" s="229" t="s">
        <v>783</v>
      </c>
      <c r="B6" s="230" t="s">
        <v>778</v>
      </c>
      <c r="C6" s="230" t="s">
        <v>779</v>
      </c>
      <c r="D6" s="230"/>
      <c r="E6" s="230"/>
      <c r="F6" s="50"/>
    </row>
    <row r="7" spans="1:6" ht="45" customHeight="1" x14ac:dyDescent="0.2">
      <c r="A7" s="229" t="s">
        <v>784</v>
      </c>
      <c r="B7" s="230" t="s">
        <v>778</v>
      </c>
      <c r="C7" s="230" t="s">
        <v>780</v>
      </c>
      <c r="D7" s="231" t="s">
        <v>781</v>
      </c>
      <c r="E7" s="230" t="s">
        <v>782</v>
      </c>
      <c r="F7" s="50"/>
    </row>
    <row r="8" spans="1:6" ht="45" customHeight="1" x14ac:dyDescent="0.2">
      <c r="A8" s="229" t="s">
        <v>22</v>
      </c>
      <c r="B8" s="230" t="s">
        <v>778</v>
      </c>
      <c r="C8" s="230" t="s">
        <v>779</v>
      </c>
      <c r="D8" s="230"/>
      <c r="E8" s="230"/>
      <c r="F8" s="50"/>
    </row>
    <row r="9" spans="1:6" ht="25.5" customHeight="1" x14ac:dyDescent="0.2">
      <c r="A9" s="232" t="s">
        <v>20</v>
      </c>
      <c r="B9" s="326" t="s">
        <v>21</v>
      </c>
      <c r="C9" s="327"/>
      <c r="D9" s="327"/>
      <c r="E9" s="328"/>
      <c r="F9" s="50"/>
    </row>
    <row r="10" spans="1:6" s="15" customFormat="1" x14ac:dyDescent="0.2">
      <c r="A10" s="14"/>
      <c r="B10" s="13"/>
      <c r="C10" s="13"/>
      <c r="D10" s="13"/>
      <c r="E10" s="13"/>
    </row>
    <row r="11" spans="1:6" x14ac:dyDescent="0.2">
      <c r="B11" s="13"/>
      <c r="C11" s="13"/>
      <c r="D11" s="13"/>
      <c r="E11" s="13"/>
    </row>
    <row r="12" spans="1:6" ht="22.5" customHeight="1" x14ac:dyDescent="0.2">
      <c r="A12" s="283" t="s">
        <v>73</v>
      </c>
      <c r="B12" s="331"/>
      <c r="C12" s="331"/>
      <c r="D12" s="331"/>
      <c r="E12" s="331"/>
      <c r="F12" s="284"/>
    </row>
    <row r="13" spans="1:6" ht="22.5" customHeight="1" x14ac:dyDescent="0.2">
      <c r="A13" s="283" t="s">
        <v>6</v>
      </c>
      <c r="B13" s="331"/>
      <c r="C13" s="331"/>
      <c r="D13" s="331"/>
      <c r="E13" s="331"/>
      <c r="F13" s="284"/>
    </row>
    <row r="14" spans="1:6" ht="33" customHeight="1" x14ac:dyDescent="0.2">
      <c r="A14" s="23" t="s">
        <v>74</v>
      </c>
      <c r="B14" s="23" t="s">
        <v>7</v>
      </c>
      <c r="C14" s="23" t="s">
        <v>8</v>
      </c>
      <c r="D14" s="23" t="s">
        <v>9</v>
      </c>
      <c r="E14" s="23" t="s">
        <v>10</v>
      </c>
      <c r="F14" s="23" t="s">
        <v>11</v>
      </c>
    </row>
    <row r="15" spans="1:6" ht="135.75" customHeight="1" x14ac:dyDescent="0.2">
      <c r="A15" s="1" t="s">
        <v>75</v>
      </c>
      <c r="B15" s="12"/>
      <c r="C15" s="12"/>
      <c r="D15" s="12"/>
      <c r="E15" s="12"/>
      <c r="F15" s="1" t="s">
        <v>1608</v>
      </c>
    </row>
    <row r="16" spans="1:6" ht="53.25" customHeight="1" x14ac:dyDescent="0.2">
      <c r="A16" s="1" t="s">
        <v>76</v>
      </c>
      <c r="B16" s="12"/>
      <c r="C16" s="12"/>
      <c r="D16" s="12"/>
      <c r="E16" s="12"/>
      <c r="F16" s="1" t="s">
        <v>1609</v>
      </c>
    </row>
    <row r="17" spans="1:6" ht="70.5" customHeight="1" x14ac:dyDescent="0.2">
      <c r="A17" s="1" t="s">
        <v>77</v>
      </c>
      <c r="B17" s="12"/>
      <c r="C17" s="12"/>
      <c r="D17" s="12"/>
      <c r="E17" s="12"/>
      <c r="F17" s="1" t="s">
        <v>1610</v>
      </c>
    </row>
    <row r="18" spans="1:6" ht="51.75" customHeight="1" x14ac:dyDescent="0.2">
      <c r="A18" s="1" t="s">
        <v>78</v>
      </c>
      <c r="B18" s="12"/>
      <c r="C18" s="12"/>
      <c r="D18" s="12"/>
      <c r="E18" s="12"/>
      <c r="F18" s="1" t="s">
        <v>1607</v>
      </c>
    </row>
    <row r="19" spans="1:6" ht="22.5" customHeight="1" x14ac:dyDescent="0.2">
      <c r="A19" s="1" t="s">
        <v>79</v>
      </c>
      <c r="B19" s="12"/>
      <c r="C19" s="12"/>
      <c r="D19" s="12"/>
      <c r="E19" s="12"/>
      <c r="F19" s="12"/>
    </row>
    <row r="20" spans="1:6" ht="22.5" customHeight="1" x14ac:dyDescent="0.2">
      <c r="A20" s="1" t="s">
        <v>79</v>
      </c>
      <c r="B20" s="12"/>
      <c r="C20" s="12"/>
      <c r="D20" s="12"/>
      <c r="E20" s="12"/>
      <c r="F20" s="12"/>
    </row>
    <row r="21" spans="1:6" ht="22.5" customHeight="1" x14ac:dyDescent="0.2">
      <c r="A21" s="1" t="s">
        <v>80</v>
      </c>
      <c r="B21" s="12"/>
      <c r="C21" s="12"/>
      <c r="D21" s="12"/>
      <c r="E21" s="12"/>
      <c r="F21" s="12"/>
    </row>
    <row r="22" spans="1:6" ht="22.5" customHeight="1" x14ac:dyDescent="0.2">
      <c r="A22" s="1" t="s">
        <v>80</v>
      </c>
      <c r="B22" s="12"/>
      <c r="C22" s="12"/>
      <c r="D22" s="12"/>
      <c r="E22" s="12"/>
      <c r="F22" s="12"/>
    </row>
    <row r="24" spans="1:6" ht="22.5" customHeight="1" x14ac:dyDescent="0.2">
      <c r="A24" s="283" t="s">
        <v>81</v>
      </c>
      <c r="B24" s="331"/>
      <c r="C24" s="331"/>
      <c r="D24" s="331"/>
      <c r="E24" s="331"/>
      <c r="F24" s="284"/>
    </row>
    <row r="25" spans="1:6" ht="22.5" customHeight="1" x14ac:dyDescent="0.2">
      <c r="A25" s="283" t="s">
        <v>13</v>
      </c>
      <c r="B25" s="331"/>
      <c r="C25" s="331"/>
      <c r="D25" s="331"/>
      <c r="E25" s="331"/>
      <c r="F25" s="284"/>
    </row>
    <row r="26" spans="1:6" ht="33" customHeight="1" x14ac:dyDescent="0.2">
      <c r="A26" s="23" t="s">
        <v>12</v>
      </c>
      <c r="B26" s="23" t="s">
        <v>7</v>
      </c>
      <c r="C26" s="23" t="s">
        <v>8</v>
      </c>
      <c r="D26" s="23" t="s">
        <v>9</v>
      </c>
      <c r="E26" s="23" t="s">
        <v>10</v>
      </c>
      <c r="F26" s="23" t="s">
        <v>11</v>
      </c>
    </row>
    <row r="27" spans="1:6" ht="22.5" customHeight="1" x14ac:dyDescent="0.2">
      <c r="A27" s="1" t="s">
        <v>785</v>
      </c>
      <c r="B27" s="12"/>
      <c r="C27" s="12"/>
      <c r="D27" s="12"/>
      <c r="E27" s="12"/>
      <c r="F27" s="219">
        <v>800</v>
      </c>
    </row>
    <row r="28" spans="1:6" ht="22.5" customHeight="1" x14ac:dyDescent="0.2">
      <c r="A28" s="1" t="s">
        <v>786</v>
      </c>
      <c r="B28" s="12"/>
      <c r="C28" s="12"/>
      <c r="D28" s="12"/>
      <c r="E28" s="12"/>
      <c r="F28" s="219">
        <v>801</v>
      </c>
    </row>
    <row r="29" spans="1:6" ht="22.5" customHeight="1" x14ac:dyDescent="0.2">
      <c r="A29" s="1" t="s">
        <v>787</v>
      </c>
      <c r="B29" s="12"/>
      <c r="C29" s="12"/>
      <c r="D29" s="12"/>
      <c r="E29" s="12"/>
      <c r="F29" s="219">
        <v>802</v>
      </c>
    </row>
    <row r="30" spans="1:6" ht="22.5" customHeight="1" x14ac:dyDescent="0.2">
      <c r="A30" s="1" t="s">
        <v>788</v>
      </c>
      <c r="B30" s="12"/>
      <c r="C30" s="12"/>
      <c r="D30" s="12"/>
      <c r="E30" s="12"/>
      <c r="F30" s="219">
        <v>803</v>
      </c>
    </row>
    <row r="31" spans="1:6" ht="22.5" customHeight="1" x14ac:dyDescent="0.2">
      <c r="A31" s="1" t="s">
        <v>789</v>
      </c>
      <c r="B31" s="12"/>
      <c r="C31" s="12"/>
      <c r="D31" s="12"/>
      <c r="E31" s="12"/>
      <c r="F31" s="219">
        <v>804</v>
      </c>
    </row>
    <row r="32" spans="1:6" ht="22.5" customHeight="1" x14ac:dyDescent="0.2">
      <c r="A32" s="1" t="s">
        <v>790</v>
      </c>
      <c r="B32" s="12"/>
      <c r="C32" s="12"/>
      <c r="D32" s="12"/>
      <c r="E32" s="12"/>
      <c r="F32" s="219">
        <v>805</v>
      </c>
    </row>
    <row r="33" spans="1:6" ht="22.5" customHeight="1" x14ac:dyDescent="0.2">
      <c r="A33" s="1" t="s">
        <v>791</v>
      </c>
      <c r="B33" s="12"/>
      <c r="C33" s="12"/>
      <c r="D33" s="12"/>
      <c r="E33" s="12"/>
      <c r="F33" s="219">
        <v>806</v>
      </c>
    </row>
    <row r="34" spans="1:6" ht="22.5" customHeight="1" x14ac:dyDescent="0.2">
      <c r="A34" s="1" t="s">
        <v>792</v>
      </c>
      <c r="B34" s="12"/>
      <c r="C34" s="12"/>
      <c r="D34" s="12"/>
      <c r="E34" s="12"/>
      <c r="F34" s="219">
        <v>807</v>
      </c>
    </row>
    <row r="35" spans="1:6" ht="22.5" customHeight="1" x14ac:dyDescent="0.2">
      <c r="A35" s="1" t="s">
        <v>793</v>
      </c>
      <c r="B35" s="12"/>
      <c r="C35" s="12"/>
      <c r="D35" s="12"/>
      <c r="E35" s="12"/>
      <c r="F35" s="219">
        <v>808</v>
      </c>
    </row>
    <row r="36" spans="1:6" ht="22.5" customHeight="1" x14ac:dyDescent="0.2">
      <c r="A36" s="1" t="s">
        <v>794</v>
      </c>
      <c r="B36" s="12"/>
      <c r="C36" s="12"/>
      <c r="D36" s="12"/>
      <c r="E36" s="12"/>
      <c r="F36" s="219">
        <v>809</v>
      </c>
    </row>
    <row r="37" spans="1:6" ht="22.5" customHeight="1" x14ac:dyDescent="0.2">
      <c r="A37" s="1" t="s">
        <v>795</v>
      </c>
      <c r="B37" s="12"/>
      <c r="C37" s="12"/>
      <c r="D37" s="12"/>
      <c r="E37" s="12"/>
      <c r="F37" s="219">
        <v>811</v>
      </c>
    </row>
    <row r="38" spans="1:6" ht="22.5" customHeight="1" x14ac:dyDescent="0.2">
      <c r="A38" s="1" t="s">
        <v>796</v>
      </c>
      <c r="B38" s="12"/>
      <c r="C38" s="12"/>
      <c r="D38" s="12"/>
      <c r="E38" s="12"/>
      <c r="F38" s="219">
        <v>812</v>
      </c>
    </row>
    <row r="39" spans="1:6" ht="22.5" customHeight="1" x14ac:dyDescent="0.2">
      <c r="A39" s="1" t="s">
        <v>797</v>
      </c>
      <c r="B39" s="12"/>
      <c r="C39" s="12"/>
      <c r="D39" s="12"/>
      <c r="E39" s="12"/>
      <c r="F39" s="219">
        <v>813</v>
      </c>
    </row>
    <row r="40" spans="1:6" ht="22.5" customHeight="1" x14ac:dyDescent="0.2">
      <c r="A40" s="1" t="s">
        <v>798</v>
      </c>
      <c r="B40" s="12"/>
      <c r="C40" s="12"/>
      <c r="D40" s="12"/>
      <c r="E40" s="12"/>
      <c r="F40" s="219">
        <v>814</v>
      </c>
    </row>
    <row r="41" spans="1:6" ht="22.5" customHeight="1" x14ac:dyDescent="0.2">
      <c r="A41" s="1" t="s">
        <v>799</v>
      </c>
      <c r="B41" s="12"/>
      <c r="C41" s="12"/>
      <c r="D41" s="12"/>
      <c r="E41" s="12"/>
      <c r="F41" s="219">
        <v>815</v>
      </c>
    </row>
    <row r="42" spans="1:6" ht="22.5" customHeight="1" x14ac:dyDescent="0.2">
      <c r="A42" s="1" t="s">
        <v>800</v>
      </c>
      <c r="B42" s="12"/>
      <c r="C42" s="12"/>
      <c r="D42" s="12"/>
      <c r="E42" s="12"/>
      <c r="F42" s="219">
        <v>816</v>
      </c>
    </row>
    <row r="43" spans="1:6" ht="22.5" customHeight="1" x14ac:dyDescent="0.2">
      <c r="A43" s="1" t="s">
        <v>801</v>
      </c>
      <c r="B43" s="12"/>
      <c r="C43" s="12"/>
      <c r="D43" s="12"/>
      <c r="E43" s="12"/>
      <c r="F43" s="219">
        <v>817</v>
      </c>
    </row>
    <row r="44" spans="1:6" ht="22.5" customHeight="1" x14ac:dyDescent="0.2">
      <c r="A44" s="1" t="s">
        <v>802</v>
      </c>
      <c r="B44" s="12"/>
      <c r="C44" s="12"/>
      <c r="D44" s="12"/>
      <c r="E44" s="12"/>
      <c r="F44" s="219">
        <v>818</v>
      </c>
    </row>
    <row r="45" spans="1:6" ht="22.5" customHeight="1" x14ac:dyDescent="0.2">
      <c r="A45" s="1" t="s">
        <v>803</v>
      </c>
      <c r="B45" s="12"/>
      <c r="C45" s="12"/>
      <c r="D45" s="12"/>
      <c r="E45" s="12"/>
      <c r="F45" s="219">
        <v>819</v>
      </c>
    </row>
    <row r="46" spans="1:6" ht="22.5" customHeight="1" x14ac:dyDescent="0.2">
      <c r="A46" s="1" t="s">
        <v>804</v>
      </c>
      <c r="B46" s="12"/>
      <c r="C46" s="12"/>
      <c r="D46" s="12"/>
      <c r="E46" s="12"/>
      <c r="F46" s="219">
        <v>820</v>
      </c>
    </row>
    <row r="47" spans="1:6" ht="22.5" customHeight="1" x14ac:dyDescent="0.2">
      <c r="A47" s="1" t="s">
        <v>805</v>
      </c>
      <c r="B47" s="12"/>
      <c r="C47" s="12"/>
      <c r="D47" s="12"/>
      <c r="E47" s="12"/>
      <c r="F47" s="219">
        <v>821</v>
      </c>
    </row>
    <row r="48" spans="1:6" ht="22.5" customHeight="1" x14ac:dyDescent="0.2">
      <c r="A48" s="1" t="s">
        <v>806</v>
      </c>
      <c r="B48" s="12"/>
      <c r="C48" s="12"/>
      <c r="D48" s="12"/>
      <c r="E48" s="12"/>
      <c r="F48" s="219">
        <v>822</v>
      </c>
    </row>
    <row r="49" spans="1:6" ht="22.5" customHeight="1" x14ac:dyDescent="0.2">
      <c r="A49" s="1" t="s">
        <v>807</v>
      </c>
      <c r="B49" s="12"/>
      <c r="C49" s="12"/>
      <c r="D49" s="12"/>
      <c r="E49" s="12"/>
      <c r="F49" s="219">
        <v>823</v>
      </c>
    </row>
    <row r="50" spans="1:6" ht="22.5" customHeight="1" x14ac:dyDescent="0.2">
      <c r="A50" s="1" t="s">
        <v>808</v>
      </c>
      <c r="B50" s="12"/>
      <c r="C50" s="12"/>
      <c r="D50" s="12"/>
      <c r="E50" s="12"/>
      <c r="F50" s="219">
        <v>824</v>
      </c>
    </row>
    <row r="51" spans="1:6" ht="22.5" customHeight="1" x14ac:dyDescent="0.2">
      <c r="A51" s="1" t="s">
        <v>809</v>
      </c>
      <c r="B51" s="12"/>
      <c r="C51" s="12"/>
      <c r="D51" s="12"/>
      <c r="E51" s="12"/>
      <c r="F51" s="219">
        <v>825</v>
      </c>
    </row>
    <row r="52" spans="1:6" ht="22.5" customHeight="1" x14ac:dyDescent="0.2">
      <c r="A52" s="1" t="s">
        <v>810</v>
      </c>
      <c r="B52" s="12"/>
      <c r="C52" s="12"/>
      <c r="D52" s="12"/>
      <c r="E52" s="12"/>
      <c r="F52" s="219">
        <v>826</v>
      </c>
    </row>
    <row r="53" spans="1:6" ht="22.5" customHeight="1" x14ac:dyDescent="0.2">
      <c r="A53" s="1" t="s">
        <v>811</v>
      </c>
      <c r="B53" s="12"/>
      <c r="C53" s="12"/>
      <c r="D53" s="12"/>
      <c r="E53" s="12"/>
      <c r="F53" s="219">
        <v>827</v>
      </c>
    </row>
    <row r="54" spans="1:6" ht="22.5" customHeight="1" x14ac:dyDescent="0.2">
      <c r="A54" s="1" t="s">
        <v>812</v>
      </c>
      <c r="B54" s="12"/>
      <c r="C54" s="12"/>
      <c r="D54" s="12"/>
      <c r="E54" s="12"/>
      <c r="F54" s="219">
        <v>828</v>
      </c>
    </row>
    <row r="55" spans="1:6" ht="22.5" customHeight="1" x14ac:dyDescent="0.2">
      <c r="A55" s="1" t="s">
        <v>813</v>
      </c>
      <c r="B55" s="12"/>
      <c r="C55" s="12"/>
      <c r="D55" s="12"/>
      <c r="E55" s="12"/>
      <c r="F55" s="219">
        <v>829</v>
      </c>
    </row>
    <row r="56" spans="1:6" ht="22.5" customHeight="1" x14ac:dyDescent="0.2">
      <c r="A56" s="1" t="s">
        <v>814</v>
      </c>
      <c r="B56" s="12"/>
      <c r="C56" s="12"/>
      <c r="D56" s="12"/>
      <c r="E56" s="12"/>
      <c r="F56" s="219">
        <v>830</v>
      </c>
    </row>
    <row r="57" spans="1:6" ht="22.5" customHeight="1" x14ac:dyDescent="0.2">
      <c r="A57" s="1" t="s">
        <v>815</v>
      </c>
      <c r="B57" s="12"/>
      <c r="C57" s="12"/>
      <c r="D57" s="12"/>
      <c r="E57" s="12"/>
      <c r="F57" s="219">
        <v>831</v>
      </c>
    </row>
    <row r="58" spans="1:6" ht="22.5" customHeight="1" x14ac:dyDescent="0.2">
      <c r="A58" s="1" t="s">
        <v>816</v>
      </c>
      <c r="B58" s="12"/>
      <c r="C58" s="12"/>
      <c r="D58" s="12"/>
      <c r="E58" s="12"/>
      <c r="F58" s="219">
        <v>832</v>
      </c>
    </row>
    <row r="59" spans="1:6" ht="22.5" customHeight="1" x14ac:dyDescent="0.2">
      <c r="A59" s="1" t="s">
        <v>817</v>
      </c>
      <c r="B59" s="12"/>
      <c r="C59" s="12"/>
      <c r="D59" s="12"/>
      <c r="E59" s="12"/>
      <c r="F59" s="219">
        <v>833</v>
      </c>
    </row>
    <row r="60" spans="1:6" ht="22.5" customHeight="1" x14ac:dyDescent="0.2">
      <c r="A60" s="1" t="s">
        <v>818</v>
      </c>
      <c r="B60" s="12"/>
      <c r="C60" s="12"/>
      <c r="D60" s="12"/>
      <c r="E60" s="12"/>
      <c r="F60" s="219">
        <v>834</v>
      </c>
    </row>
    <row r="61" spans="1:6" ht="22.5" customHeight="1" x14ac:dyDescent="0.2">
      <c r="A61" s="1" t="s">
        <v>819</v>
      </c>
      <c r="B61" s="12"/>
      <c r="C61" s="12"/>
      <c r="D61" s="12"/>
      <c r="E61" s="12"/>
      <c r="F61" s="219">
        <v>835</v>
      </c>
    </row>
    <row r="62" spans="1:6" ht="22.5" customHeight="1" x14ac:dyDescent="0.2">
      <c r="A62" s="1" t="s">
        <v>820</v>
      </c>
      <c r="B62" s="12"/>
      <c r="C62" s="12"/>
      <c r="D62" s="12"/>
      <c r="E62" s="12"/>
      <c r="F62" s="219">
        <v>836</v>
      </c>
    </row>
    <row r="63" spans="1:6" ht="22.5" customHeight="1" x14ac:dyDescent="0.2">
      <c r="A63" s="1" t="s">
        <v>821</v>
      </c>
      <c r="B63" s="12"/>
      <c r="C63" s="12"/>
      <c r="D63" s="12"/>
      <c r="E63" s="12"/>
      <c r="F63" s="219">
        <v>837</v>
      </c>
    </row>
    <row r="64" spans="1:6" ht="22.5" customHeight="1" x14ac:dyDescent="0.2">
      <c r="A64" s="1" t="s">
        <v>822</v>
      </c>
      <c r="B64" s="12"/>
      <c r="C64" s="12"/>
      <c r="D64" s="12"/>
      <c r="E64" s="12"/>
      <c r="F64" s="219">
        <v>838</v>
      </c>
    </row>
    <row r="65" spans="1:6" ht="22.5" customHeight="1" x14ac:dyDescent="0.2">
      <c r="A65" s="1" t="s">
        <v>823</v>
      </c>
      <c r="B65" s="12"/>
      <c r="C65" s="12"/>
      <c r="D65" s="12"/>
      <c r="E65" s="12"/>
      <c r="F65" s="219">
        <v>839</v>
      </c>
    </row>
    <row r="66" spans="1:6" ht="22.5" customHeight="1" x14ac:dyDescent="0.2">
      <c r="A66" s="1" t="s">
        <v>824</v>
      </c>
      <c r="B66" s="12"/>
      <c r="C66" s="12"/>
      <c r="D66" s="12"/>
      <c r="E66" s="12"/>
      <c r="F66" s="219">
        <v>840</v>
      </c>
    </row>
    <row r="67" spans="1:6" ht="22.5" customHeight="1" x14ac:dyDescent="0.2">
      <c r="A67" s="1" t="s">
        <v>825</v>
      </c>
      <c r="B67" s="12"/>
      <c r="C67" s="12"/>
      <c r="D67" s="12"/>
      <c r="E67" s="12"/>
      <c r="F67" s="219">
        <v>841</v>
      </c>
    </row>
    <row r="68" spans="1:6" ht="22.5" customHeight="1" x14ac:dyDescent="0.2">
      <c r="A68" s="1" t="s">
        <v>826</v>
      </c>
      <c r="B68" s="12"/>
      <c r="C68" s="12"/>
      <c r="D68" s="12"/>
      <c r="E68" s="12"/>
      <c r="F68" s="219">
        <v>842</v>
      </c>
    </row>
    <row r="69" spans="1:6" ht="22.5" customHeight="1" x14ac:dyDescent="0.2">
      <c r="A69" s="1" t="s">
        <v>827</v>
      </c>
      <c r="B69" s="12"/>
      <c r="C69" s="12"/>
      <c r="D69" s="12"/>
      <c r="E69" s="12"/>
      <c r="F69" s="219">
        <v>843</v>
      </c>
    </row>
    <row r="70" spans="1:6" ht="22.5" customHeight="1" x14ac:dyDescent="0.2">
      <c r="A70" s="1" t="s">
        <v>828</v>
      </c>
      <c r="B70" s="12"/>
      <c r="C70" s="12"/>
      <c r="D70" s="12"/>
      <c r="E70" s="12"/>
      <c r="F70" s="219">
        <v>844</v>
      </c>
    </row>
    <row r="71" spans="1:6" ht="22.5" customHeight="1" x14ac:dyDescent="0.2">
      <c r="A71" s="1" t="s">
        <v>829</v>
      </c>
      <c r="B71" s="12"/>
      <c r="C71" s="12"/>
      <c r="D71" s="12"/>
      <c r="E71" s="12"/>
      <c r="F71" s="219">
        <v>845</v>
      </c>
    </row>
    <row r="72" spans="1:6" ht="22.5" customHeight="1" x14ac:dyDescent="0.2">
      <c r="A72" s="1" t="s">
        <v>830</v>
      </c>
      <c r="B72" s="12"/>
      <c r="C72" s="12"/>
      <c r="D72" s="12"/>
      <c r="E72" s="12"/>
      <c r="F72" s="219">
        <v>850</v>
      </c>
    </row>
    <row r="73" spans="1:6" ht="22.5" customHeight="1" x14ac:dyDescent="0.2">
      <c r="A73" s="1" t="s">
        <v>831</v>
      </c>
      <c r="B73" s="12"/>
      <c r="C73" s="12"/>
      <c r="D73" s="12"/>
      <c r="E73" s="12"/>
      <c r="F73" s="219">
        <v>851</v>
      </c>
    </row>
    <row r="74" spans="1:6" ht="22.5" customHeight="1" x14ac:dyDescent="0.2">
      <c r="A74" s="1" t="s">
        <v>832</v>
      </c>
      <c r="B74" s="12"/>
      <c r="C74" s="12"/>
      <c r="D74" s="12"/>
      <c r="E74" s="12"/>
      <c r="F74" s="219">
        <v>852</v>
      </c>
    </row>
    <row r="75" spans="1:6" ht="22.5" customHeight="1" x14ac:dyDescent="0.2">
      <c r="A75" s="1" t="s">
        <v>833</v>
      </c>
      <c r="B75" s="12"/>
      <c r="C75" s="12"/>
      <c r="D75" s="12"/>
      <c r="E75" s="12"/>
      <c r="F75" s="219">
        <v>853</v>
      </c>
    </row>
    <row r="76" spans="1:6" ht="22.5" customHeight="1" x14ac:dyDescent="0.2">
      <c r="A76" s="1" t="s">
        <v>834</v>
      </c>
      <c r="B76" s="12"/>
      <c r="C76" s="12"/>
      <c r="D76" s="12"/>
      <c r="E76" s="12"/>
      <c r="F76" s="219">
        <v>854</v>
      </c>
    </row>
    <row r="77" spans="1:6" ht="22.5" customHeight="1" x14ac:dyDescent="0.2">
      <c r="A77" s="1" t="s">
        <v>835</v>
      </c>
      <c r="B77" s="12"/>
      <c r="C77" s="12"/>
      <c r="D77" s="12"/>
      <c r="E77" s="12"/>
      <c r="F77" s="219">
        <v>855</v>
      </c>
    </row>
    <row r="78" spans="1:6" ht="22.5" customHeight="1" x14ac:dyDescent="0.2">
      <c r="A78" s="1" t="s">
        <v>836</v>
      </c>
      <c r="B78" s="12"/>
      <c r="C78" s="12"/>
      <c r="D78" s="12"/>
      <c r="E78" s="12"/>
      <c r="F78" s="219">
        <v>856</v>
      </c>
    </row>
    <row r="79" spans="1:6" ht="22.5" customHeight="1" x14ac:dyDescent="0.2">
      <c r="A79" s="1" t="s">
        <v>837</v>
      </c>
      <c r="B79" s="12"/>
      <c r="C79" s="12"/>
      <c r="D79" s="12"/>
      <c r="E79" s="12"/>
      <c r="F79" s="219">
        <v>858</v>
      </c>
    </row>
    <row r="80" spans="1:6" ht="22.5" customHeight="1" x14ac:dyDescent="0.2">
      <c r="A80" s="1" t="s">
        <v>838</v>
      </c>
      <c r="B80" s="12"/>
      <c r="C80" s="12"/>
      <c r="D80" s="12"/>
      <c r="E80" s="12"/>
      <c r="F80" s="219">
        <v>860</v>
      </c>
    </row>
    <row r="81" spans="1:6" ht="22.5" customHeight="1" x14ac:dyDescent="0.2">
      <c r="A81" s="1" t="s">
        <v>839</v>
      </c>
      <c r="B81" s="12"/>
      <c r="C81" s="12"/>
      <c r="D81" s="12"/>
      <c r="E81" s="12"/>
      <c r="F81" s="219">
        <v>861</v>
      </c>
    </row>
    <row r="82" spans="1:6" ht="22.5" customHeight="1" x14ac:dyDescent="0.2">
      <c r="A82" s="1" t="s">
        <v>840</v>
      </c>
      <c r="B82" s="12"/>
      <c r="C82" s="12"/>
      <c r="D82" s="12"/>
      <c r="E82" s="12"/>
      <c r="F82" s="219">
        <v>862</v>
      </c>
    </row>
    <row r="83" spans="1:6" ht="22.5" customHeight="1" x14ac:dyDescent="0.2">
      <c r="A83" s="1" t="s">
        <v>841</v>
      </c>
      <c r="B83" s="12"/>
      <c r="C83" s="12"/>
      <c r="D83" s="12"/>
      <c r="E83" s="12"/>
      <c r="F83" s="219">
        <v>863</v>
      </c>
    </row>
    <row r="84" spans="1:6" ht="22.5" customHeight="1" x14ac:dyDescent="0.2">
      <c r="A84" s="1" t="s">
        <v>842</v>
      </c>
      <c r="B84" s="12"/>
      <c r="C84" s="12"/>
      <c r="D84" s="12"/>
      <c r="E84" s="12"/>
      <c r="F84" s="219">
        <v>864</v>
      </c>
    </row>
    <row r="85" spans="1:6" ht="22.5" customHeight="1" x14ac:dyDescent="0.2">
      <c r="A85" s="1" t="s">
        <v>843</v>
      </c>
      <c r="B85" s="12"/>
      <c r="C85" s="12"/>
      <c r="D85" s="12"/>
      <c r="E85" s="12"/>
      <c r="F85" s="219">
        <v>865</v>
      </c>
    </row>
    <row r="86" spans="1:6" ht="22.5" customHeight="1" x14ac:dyDescent="0.2">
      <c r="A86" s="1" t="s">
        <v>844</v>
      </c>
      <c r="B86" s="12"/>
      <c r="C86" s="12"/>
      <c r="D86" s="12"/>
      <c r="E86" s="12"/>
      <c r="F86" s="219">
        <v>867</v>
      </c>
    </row>
    <row r="87" spans="1:6" ht="22.5" customHeight="1" x14ac:dyDescent="0.2">
      <c r="A87" s="1" t="s">
        <v>845</v>
      </c>
      <c r="B87" s="12"/>
      <c r="C87" s="12"/>
      <c r="D87" s="12"/>
      <c r="E87" s="12"/>
      <c r="F87" s="219">
        <v>868</v>
      </c>
    </row>
    <row r="88" spans="1:6" ht="22.5" customHeight="1" x14ac:dyDescent="0.2">
      <c r="A88" s="1" t="s">
        <v>846</v>
      </c>
      <c r="B88" s="12"/>
      <c r="C88" s="12"/>
      <c r="D88" s="12"/>
      <c r="E88" s="12"/>
      <c r="F88" s="219">
        <v>887</v>
      </c>
    </row>
    <row r="89" spans="1:6" ht="22.5" customHeight="1" x14ac:dyDescent="0.2">
      <c r="A89" s="1" t="s">
        <v>847</v>
      </c>
      <c r="B89" s="12"/>
      <c r="C89" s="12"/>
      <c r="D89" s="12"/>
      <c r="E89" s="12"/>
      <c r="F89" s="219">
        <v>873</v>
      </c>
    </row>
    <row r="90" spans="1:6" ht="22.5" customHeight="1" x14ac:dyDescent="0.2">
      <c r="A90" s="1" t="s">
        <v>848</v>
      </c>
      <c r="B90" s="12"/>
      <c r="C90" s="12"/>
      <c r="D90" s="12"/>
      <c r="E90" s="12"/>
      <c r="F90" s="219">
        <v>874</v>
      </c>
    </row>
    <row r="91" spans="1:6" ht="22.5" customHeight="1" x14ac:dyDescent="0.2">
      <c r="A91" s="1" t="s">
        <v>849</v>
      </c>
      <c r="B91" s="12"/>
      <c r="C91" s="12"/>
      <c r="D91" s="12"/>
      <c r="E91" s="12"/>
      <c r="F91" s="219">
        <v>875</v>
      </c>
    </row>
    <row r="92" spans="1:6" ht="22.5" customHeight="1" x14ac:dyDescent="0.2">
      <c r="A92" s="1" t="s">
        <v>850</v>
      </c>
      <c r="B92" s="12"/>
      <c r="C92" s="12"/>
      <c r="D92" s="12"/>
      <c r="E92" s="12"/>
      <c r="F92" s="219">
        <v>876</v>
      </c>
    </row>
    <row r="93" spans="1:6" ht="22.5" customHeight="1" x14ac:dyDescent="0.2">
      <c r="A93" s="1" t="s">
        <v>851</v>
      </c>
      <c r="B93" s="12"/>
      <c r="C93" s="12"/>
      <c r="D93" s="12"/>
      <c r="E93" s="12"/>
      <c r="F93" s="219">
        <v>877</v>
      </c>
    </row>
    <row r="94" spans="1:6" ht="22.5" customHeight="1" x14ac:dyDescent="0.2">
      <c r="A94" s="1" t="s">
        <v>852</v>
      </c>
      <c r="B94" s="12"/>
      <c r="C94" s="12"/>
      <c r="D94" s="12"/>
      <c r="E94" s="12"/>
      <c r="F94" s="219">
        <v>878</v>
      </c>
    </row>
    <row r="95" spans="1:6" ht="22.5" customHeight="1" x14ac:dyDescent="0.2">
      <c r="A95" s="1" t="s">
        <v>853</v>
      </c>
      <c r="B95" s="12"/>
      <c r="C95" s="12"/>
      <c r="D95" s="12"/>
      <c r="E95" s="12"/>
      <c r="F95" s="219">
        <v>879</v>
      </c>
    </row>
    <row r="96" spans="1:6" ht="22.5" customHeight="1" x14ac:dyDescent="0.2">
      <c r="A96" s="1" t="s">
        <v>854</v>
      </c>
      <c r="B96" s="12"/>
      <c r="C96" s="12"/>
      <c r="D96" s="12"/>
      <c r="E96" s="12"/>
      <c r="F96" s="219">
        <v>880</v>
      </c>
    </row>
    <row r="97" spans="1:6" ht="22.5" customHeight="1" x14ac:dyDescent="0.2">
      <c r="A97" s="1" t="s">
        <v>855</v>
      </c>
      <c r="B97" s="12"/>
      <c r="C97" s="12"/>
      <c r="D97" s="12"/>
      <c r="E97" s="12"/>
      <c r="F97" s="219">
        <v>881</v>
      </c>
    </row>
    <row r="98" spans="1:6" ht="22.5" customHeight="1" x14ac:dyDescent="0.2">
      <c r="A98" s="1" t="s">
        <v>856</v>
      </c>
      <c r="B98" s="12"/>
      <c r="C98" s="12"/>
      <c r="D98" s="12"/>
      <c r="E98" s="12"/>
      <c r="F98" s="219">
        <v>882</v>
      </c>
    </row>
    <row r="99" spans="1:6" ht="22.5" customHeight="1" x14ac:dyDescent="0.2">
      <c r="A99" s="1" t="s">
        <v>857</v>
      </c>
      <c r="B99" s="12"/>
      <c r="C99" s="12"/>
      <c r="D99" s="12"/>
      <c r="E99" s="12"/>
      <c r="F99" s="219">
        <v>883</v>
      </c>
    </row>
    <row r="100" spans="1:6" ht="22.5" customHeight="1" x14ac:dyDescent="0.2">
      <c r="A100" s="1" t="s">
        <v>858</v>
      </c>
      <c r="B100" s="12"/>
      <c r="C100" s="12"/>
      <c r="D100" s="12"/>
      <c r="E100" s="12"/>
      <c r="F100" s="219">
        <v>884</v>
      </c>
    </row>
    <row r="101" spans="1:6" ht="22.5" customHeight="1" x14ac:dyDescent="0.2">
      <c r="A101" s="1" t="s">
        <v>859</v>
      </c>
      <c r="B101" s="12"/>
      <c r="C101" s="12"/>
      <c r="D101" s="12"/>
      <c r="E101" s="12"/>
      <c r="F101" s="219">
        <v>888</v>
      </c>
    </row>
    <row r="102" spans="1:6" ht="22.5" customHeight="1" x14ac:dyDescent="0.2">
      <c r="A102" s="1" t="s">
        <v>860</v>
      </c>
      <c r="B102" s="12"/>
      <c r="C102" s="12"/>
      <c r="D102" s="12"/>
      <c r="E102" s="12"/>
      <c r="F102" s="219">
        <v>889</v>
      </c>
    </row>
    <row r="103" spans="1:6" ht="22.5" customHeight="1" x14ac:dyDescent="0.2">
      <c r="A103" s="1" t="s">
        <v>861</v>
      </c>
      <c r="B103" s="12"/>
      <c r="C103" s="12"/>
      <c r="D103" s="12"/>
      <c r="E103" s="12"/>
      <c r="F103" s="219">
        <v>891</v>
      </c>
    </row>
    <row r="104" spans="1:6" ht="22.5" customHeight="1" x14ac:dyDescent="0.2">
      <c r="A104" s="1" t="s">
        <v>862</v>
      </c>
      <c r="B104" s="12"/>
      <c r="C104" s="12"/>
      <c r="D104" s="12"/>
      <c r="E104" s="12"/>
      <c r="F104" s="219">
        <v>892</v>
      </c>
    </row>
    <row r="105" spans="1:6" ht="22.5" customHeight="1" x14ac:dyDescent="0.2">
      <c r="A105" s="1" t="s">
        <v>863</v>
      </c>
      <c r="B105" s="12"/>
      <c r="C105" s="12"/>
      <c r="D105" s="12"/>
      <c r="E105" s="12"/>
      <c r="F105" s="219" t="s">
        <v>923</v>
      </c>
    </row>
    <row r="106" spans="1:6" ht="22.5" customHeight="1" x14ac:dyDescent="0.2">
      <c r="A106" s="1" t="s">
        <v>864</v>
      </c>
      <c r="B106" s="12"/>
      <c r="C106" s="12"/>
      <c r="D106" s="12"/>
      <c r="E106" s="12"/>
      <c r="F106" s="219" t="s">
        <v>924</v>
      </c>
    </row>
    <row r="107" spans="1:6" ht="22.5" customHeight="1" x14ac:dyDescent="0.2">
      <c r="A107" s="1" t="s">
        <v>865</v>
      </c>
      <c r="B107" s="12"/>
      <c r="C107" s="12"/>
      <c r="D107" s="12"/>
      <c r="E107" s="12"/>
      <c r="F107" s="219" t="s">
        <v>925</v>
      </c>
    </row>
    <row r="108" spans="1:6" ht="22.5" customHeight="1" x14ac:dyDescent="0.2">
      <c r="A108" s="1" t="s">
        <v>866</v>
      </c>
      <c r="B108" s="12"/>
      <c r="C108" s="12"/>
      <c r="D108" s="12"/>
      <c r="E108" s="12"/>
      <c r="F108" s="219" t="s">
        <v>926</v>
      </c>
    </row>
    <row r="109" spans="1:6" ht="22.5" customHeight="1" x14ac:dyDescent="0.2">
      <c r="A109" s="1" t="s">
        <v>867</v>
      </c>
      <c r="B109" s="12"/>
      <c r="C109" s="12"/>
      <c r="D109" s="12"/>
      <c r="E109" s="12"/>
      <c r="F109" s="219">
        <v>847</v>
      </c>
    </row>
    <row r="110" spans="1:6" ht="22.5" customHeight="1" x14ac:dyDescent="0.2">
      <c r="A110" s="1" t="s">
        <v>868</v>
      </c>
      <c r="B110" s="12"/>
      <c r="C110" s="12"/>
      <c r="D110" s="12"/>
      <c r="E110" s="12"/>
      <c r="F110" s="219" t="s">
        <v>927</v>
      </c>
    </row>
    <row r="111" spans="1:6" ht="22.5" customHeight="1" x14ac:dyDescent="0.2">
      <c r="A111" s="1" t="s">
        <v>869</v>
      </c>
      <c r="B111" s="12"/>
      <c r="C111" s="12"/>
      <c r="D111" s="12"/>
      <c r="E111" s="12"/>
      <c r="F111" s="219" t="s">
        <v>928</v>
      </c>
    </row>
    <row r="112" spans="1:6" ht="22.5" customHeight="1" x14ac:dyDescent="0.2">
      <c r="A112" s="1" t="s">
        <v>870</v>
      </c>
      <c r="B112" s="12"/>
      <c r="C112" s="12"/>
      <c r="D112" s="12"/>
      <c r="E112" s="12"/>
      <c r="F112" s="219" t="s">
        <v>929</v>
      </c>
    </row>
    <row r="113" spans="1:6" ht="22.5" customHeight="1" x14ac:dyDescent="0.2">
      <c r="A113" s="1" t="s">
        <v>871</v>
      </c>
      <c r="B113" s="12"/>
      <c r="C113" s="12"/>
      <c r="D113" s="12"/>
      <c r="E113" s="12"/>
      <c r="F113" s="219" t="s">
        <v>930</v>
      </c>
    </row>
    <row r="114" spans="1:6" ht="22.5" customHeight="1" x14ac:dyDescent="0.2">
      <c r="A114" s="1" t="s">
        <v>876</v>
      </c>
      <c r="B114" s="12"/>
      <c r="C114" s="12"/>
      <c r="D114" s="12"/>
      <c r="E114" s="12"/>
      <c r="F114" s="219">
        <v>315</v>
      </c>
    </row>
    <row r="115" spans="1:6" ht="22.5" customHeight="1" x14ac:dyDescent="0.2">
      <c r="A115" s="1" t="s">
        <v>878</v>
      </c>
      <c r="B115" s="12"/>
      <c r="C115" s="12"/>
      <c r="D115" s="12"/>
      <c r="E115" s="12"/>
      <c r="F115" s="219">
        <v>318</v>
      </c>
    </row>
    <row r="116" spans="1:6" ht="22.5" customHeight="1" x14ac:dyDescent="0.2">
      <c r="A116" s="1" t="s">
        <v>879</v>
      </c>
      <c r="B116" s="12"/>
      <c r="C116" s="12"/>
      <c r="D116" s="12"/>
      <c r="E116" s="12"/>
      <c r="F116" s="219">
        <v>319</v>
      </c>
    </row>
    <row r="117" spans="1:6" ht="22.5" customHeight="1" x14ac:dyDescent="0.2">
      <c r="A117" s="1" t="s">
        <v>880</v>
      </c>
      <c r="B117" s="12"/>
      <c r="C117" s="12"/>
      <c r="D117" s="12"/>
      <c r="E117" s="12"/>
      <c r="F117" s="219">
        <v>320</v>
      </c>
    </row>
    <row r="118" spans="1:6" ht="22.5" customHeight="1" x14ac:dyDescent="0.2">
      <c r="A118" s="1" t="s">
        <v>881</v>
      </c>
      <c r="B118" s="12"/>
      <c r="C118" s="12"/>
      <c r="D118" s="12"/>
      <c r="E118" s="12"/>
      <c r="F118" s="219">
        <v>321</v>
      </c>
    </row>
    <row r="119" spans="1:6" ht="22.5" customHeight="1" x14ac:dyDescent="0.2">
      <c r="A119" s="1" t="s">
        <v>883</v>
      </c>
      <c r="B119" s="12"/>
      <c r="C119" s="12"/>
      <c r="D119" s="12"/>
      <c r="E119" s="12"/>
      <c r="F119" s="219">
        <v>323</v>
      </c>
    </row>
    <row r="120" spans="1:6" ht="22.5" customHeight="1" x14ac:dyDescent="0.2">
      <c r="A120" s="1" t="s">
        <v>884</v>
      </c>
      <c r="B120" s="12"/>
      <c r="C120" s="12"/>
      <c r="D120" s="12"/>
      <c r="E120" s="12"/>
      <c r="F120" s="219">
        <v>324</v>
      </c>
    </row>
    <row r="121" spans="1:6" ht="22.5" customHeight="1" x14ac:dyDescent="0.2">
      <c r="A121" s="1" t="s">
        <v>893</v>
      </c>
      <c r="B121" s="12"/>
      <c r="C121" s="12"/>
      <c r="D121" s="12"/>
      <c r="E121" s="12"/>
      <c r="F121" s="219">
        <v>848</v>
      </c>
    </row>
    <row r="122" spans="1:6" ht="22.5" customHeight="1" x14ac:dyDescent="0.2">
      <c r="A122" s="1" t="s">
        <v>894</v>
      </c>
      <c r="B122" s="12"/>
      <c r="C122" s="12"/>
      <c r="D122" s="12"/>
      <c r="E122" s="12"/>
      <c r="F122" s="219">
        <v>890</v>
      </c>
    </row>
    <row r="123" spans="1:6" ht="22.5" customHeight="1" x14ac:dyDescent="0.2">
      <c r="A123" s="1" t="s">
        <v>895</v>
      </c>
      <c r="B123" s="12"/>
      <c r="C123" s="12"/>
      <c r="D123" s="12"/>
      <c r="E123" s="12"/>
      <c r="F123" s="219">
        <v>870</v>
      </c>
    </row>
    <row r="124" spans="1:6" ht="22.5" customHeight="1" x14ac:dyDescent="0.2">
      <c r="A124" s="1" t="s">
        <v>896</v>
      </c>
      <c r="B124" s="12"/>
      <c r="C124" s="12"/>
      <c r="D124" s="12"/>
      <c r="E124" s="12"/>
      <c r="F124" s="219" t="s">
        <v>931</v>
      </c>
    </row>
    <row r="125" spans="1:6" ht="22.5" customHeight="1" x14ac:dyDescent="0.2">
      <c r="A125" s="1" t="s">
        <v>897</v>
      </c>
      <c r="B125" s="12"/>
      <c r="C125" s="12"/>
      <c r="D125" s="12"/>
      <c r="E125" s="12"/>
      <c r="F125" s="219">
        <v>886</v>
      </c>
    </row>
    <row r="126" spans="1:6" ht="22.5" customHeight="1" x14ac:dyDescent="0.2">
      <c r="A126" s="1" t="s">
        <v>898</v>
      </c>
      <c r="B126" s="12"/>
      <c r="C126" s="12"/>
      <c r="D126" s="12"/>
      <c r="E126" s="12"/>
      <c r="F126" s="219">
        <v>897</v>
      </c>
    </row>
    <row r="127" spans="1:6" ht="22.5" customHeight="1" x14ac:dyDescent="0.2">
      <c r="A127" s="1" t="s">
        <v>899</v>
      </c>
      <c r="B127" s="12"/>
      <c r="C127" s="12"/>
      <c r="D127" s="12"/>
      <c r="E127" s="12"/>
      <c r="F127" s="219">
        <v>895</v>
      </c>
    </row>
    <row r="128" spans="1:6" ht="22.5" customHeight="1" x14ac:dyDescent="0.2">
      <c r="A128" s="1" t="s">
        <v>900</v>
      </c>
      <c r="B128" s="12"/>
      <c r="C128" s="12"/>
      <c r="D128" s="12"/>
      <c r="E128" s="12"/>
      <c r="F128" s="219">
        <v>911</v>
      </c>
    </row>
    <row r="129" spans="1:6" ht="22.5" customHeight="1" x14ac:dyDescent="0.2">
      <c r="A129" s="1" t="s">
        <v>901</v>
      </c>
      <c r="B129" s="12"/>
      <c r="C129" s="12"/>
      <c r="D129" s="12"/>
      <c r="E129" s="12"/>
      <c r="F129" s="219">
        <v>898</v>
      </c>
    </row>
    <row r="130" spans="1:6" ht="22.5" customHeight="1" x14ac:dyDescent="0.2">
      <c r="A130" s="1" t="s">
        <v>902</v>
      </c>
      <c r="B130" s="12"/>
      <c r="C130" s="12"/>
      <c r="D130" s="12"/>
      <c r="E130" s="12"/>
      <c r="F130" s="219">
        <v>893</v>
      </c>
    </row>
    <row r="131" spans="1:6" ht="22.5" customHeight="1" x14ac:dyDescent="0.2">
      <c r="A131" s="1" t="s">
        <v>903</v>
      </c>
      <c r="B131" s="12"/>
      <c r="C131" s="12"/>
      <c r="D131" s="12"/>
      <c r="E131" s="12"/>
      <c r="F131" s="219">
        <v>894</v>
      </c>
    </row>
    <row r="132" spans="1:6" ht="22.5" customHeight="1" x14ac:dyDescent="0.2">
      <c r="A132" s="1" t="s">
        <v>904</v>
      </c>
      <c r="B132" s="12"/>
      <c r="C132" s="12"/>
      <c r="D132" s="12"/>
      <c r="E132" s="12"/>
      <c r="F132" s="219">
        <v>846</v>
      </c>
    </row>
    <row r="133" spans="1:6" ht="22.5" customHeight="1" x14ac:dyDescent="0.2">
      <c r="A133" s="1" t="s">
        <v>905</v>
      </c>
      <c r="B133" s="12"/>
      <c r="C133" s="12"/>
      <c r="D133" s="12"/>
      <c r="E133" s="12"/>
      <c r="F133" s="219">
        <v>896</v>
      </c>
    </row>
    <row r="134" spans="1:6" ht="22.5" customHeight="1" x14ac:dyDescent="0.2">
      <c r="A134" s="1" t="s">
        <v>906</v>
      </c>
      <c r="B134" s="12"/>
      <c r="C134" s="12"/>
      <c r="D134" s="12"/>
      <c r="E134" s="12"/>
      <c r="F134" s="219" t="s">
        <v>932</v>
      </c>
    </row>
    <row r="135" spans="1:6" ht="22.5" customHeight="1" x14ac:dyDescent="0.2">
      <c r="A135" s="1" t="s">
        <v>907</v>
      </c>
      <c r="B135" s="12"/>
      <c r="C135" s="12"/>
      <c r="D135" s="12"/>
      <c r="E135" s="12"/>
      <c r="F135" s="219">
        <v>859</v>
      </c>
    </row>
    <row r="136" spans="1:6" ht="22.5" customHeight="1" x14ac:dyDescent="0.2">
      <c r="A136" s="1" t="s">
        <v>909</v>
      </c>
      <c r="B136" s="12"/>
      <c r="C136" s="12"/>
      <c r="D136" s="12"/>
      <c r="E136" s="12"/>
      <c r="F136" s="219" t="s">
        <v>933</v>
      </c>
    </row>
    <row r="137" spans="1:6" ht="22.5" customHeight="1" x14ac:dyDescent="0.2">
      <c r="A137" s="1" t="s">
        <v>910</v>
      </c>
      <c r="B137" s="12"/>
      <c r="C137" s="12"/>
      <c r="D137" s="12"/>
      <c r="E137" s="12"/>
      <c r="F137" s="219" t="s">
        <v>934</v>
      </c>
    </row>
    <row r="138" spans="1:6" ht="22.5" customHeight="1" x14ac:dyDescent="0.2">
      <c r="A138" s="1" t="s">
        <v>911</v>
      </c>
      <c r="B138" s="12"/>
      <c r="C138" s="12"/>
      <c r="D138" s="12"/>
      <c r="E138" s="12"/>
      <c r="F138" s="219" t="s">
        <v>935</v>
      </c>
    </row>
    <row r="139" spans="1:6" ht="22.5" customHeight="1" x14ac:dyDescent="0.2">
      <c r="A139" s="1" t="s">
        <v>915</v>
      </c>
      <c r="B139" s="12"/>
      <c r="C139" s="12"/>
      <c r="D139" s="12"/>
      <c r="E139" s="12"/>
      <c r="F139" s="219">
        <v>810</v>
      </c>
    </row>
    <row r="140" spans="1:6" ht="22.5" customHeight="1" x14ac:dyDescent="0.2">
      <c r="A140" s="1" t="s">
        <v>916</v>
      </c>
      <c r="B140" s="12"/>
      <c r="C140" s="12"/>
      <c r="D140" s="12"/>
      <c r="E140" s="12"/>
      <c r="F140" s="219" t="s">
        <v>939</v>
      </c>
    </row>
    <row r="141" spans="1:6" ht="22.5" customHeight="1" x14ac:dyDescent="0.2">
      <c r="A141" s="1" t="s">
        <v>917</v>
      </c>
      <c r="B141" s="12"/>
      <c r="C141" s="12"/>
      <c r="D141" s="12"/>
      <c r="E141" s="12"/>
      <c r="F141" s="219" t="s">
        <v>940</v>
      </c>
    </row>
    <row r="142" spans="1:6" ht="22.5" customHeight="1" x14ac:dyDescent="0.2">
      <c r="A142" s="1" t="s">
        <v>918</v>
      </c>
      <c r="B142" s="12"/>
      <c r="C142" s="12"/>
      <c r="D142" s="12"/>
      <c r="E142" s="12"/>
      <c r="F142" s="219" t="s">
        <v>941</v>
      </c>
    </row>
    <row r="143" spans="1:6" ht="22.5" customHeight="1" x14ac:dyDescent="0.2">
      <c r="A143" s="1" t="s">
        <v>919</v>
      </c>
      <c r="B143" s="12"/>
      <c r="C143" s="12"/>
      <c r="D143" s="12"/>
      <c r="E143" s="12"/>
      <c r="F143" s="219" t="s">
        <v>942</v>
      </c>
    </row>
    <row r="144" spans="1:6" ht="22.5" customHeight="1" x14ac:dyDescent="0.2">
      <c r="A144" s="1" t="s">
        <v>920</v>
      </c>
      <c r="B144" s="12"/>
      <c r="C144" s="12"/>
      <c r="D144" s="12"/>
      <c r="E144" s="12"/>
      <c r="F144" s="219" t="s">
        <v>943</v>
      </c>
    </row>
    <row r="145" spans="1:6" ht="22.5" customHeight="1" x14ac:dyDescent="0.2">
      <c r="A145" s="1" t="s">
        <v>921</v>
      </c>
      <c r="B145" s="12"/>
      <c r="C145" s="12"/>
      <c r="D145" s="12"/>
      <c r="E145" s="12"/>
      <c r="F145" s="219" t="s">
        <v>944</v>
      </c>
    </row>
    <row r="146" spans="1:6" ht="22.5" customHeight="1" x14ac:dyDescent="0.2">
      <c r="A146" s="1" t="s">
        <v>922</v>
      </c>
      <c r="B146" s="12"/>
      <c r="C146" s="12"/>
      <c r="D146" s="12"/>
      <c r="E146" s="12"/>
      <c r="F146" s="219">
        <v>849</v>
      </c>
    </row>
    <row r="147" spans="1:6" ht="22.5" customHeight="1" x14ac:dyDescent="0.2">
      <c r="A147" s="1"/>
      <c r="B147" s="12"/>
      <c r="C147" s="12"/>
      <c r="D147" s="12"/>
      <c r="E147" s="12"/>
      <c r="F147" s="219"/>
    </row>
    <row r="148" spans="1:6" ht="22.5" customHeight="1" x14ac:dyDescent="0.2">
      <c r="A148" s="1"/>
      <c r="B148" s="12"/>
      <c r="C148" s="12"/>
      <c r="D148" s="12"/>
      <c r="E148" s="12"/>
      <c r="F148" s="219"/>
    </row>
    <row r="149" spans="1:6" ht="22.5" customHeight="1" x14ac:dyDescent="0.2">
      <c r="A149" s="1"/>
      <c r="B149" s="12"/>
      <c r="C149" s="12"/>
      <c r="D149" s="12"/>
      <c r="E149" s="12"/>
      <c r="F149" s="219"/>
    </row>
    <row r="150" spans="1:6" ht="22.5" customHeight="1" x14ac:dyDescent="0.2">
      <c r="A150" s="1"/>
      <c r="B150" s="12"/>
      <c r="C150" s="12"/>
      <c r="D150" s="12"/>
      <c r="E150" s="12"/>
      <c r="F150" s="219"/>
    </row>
    <row r="151" spans="1:6" ht="22.5" customHeight="1" x14ac:dyDescent="0.2">
      <c r="A151" s="1"/>
      <c r="B151" s="12"/>
      <c r="C151" s="12"/>
      <c r="D151" s="12"/>
      <c r="E151" s="12"/>
      <c r="F151" s="219"/>
    </row>
    <row r="152" spans="1:6" ht="22.5" customHeight="1" x14ac:dyDescent="0.2">
      <c r="A152" s="1"/>
      <c r="B152" s="12"/>
      <c r="C152" s="12"/>
      <c r="D152" s="12"/>
      <c r="E152" s="12"/>
      <c r="F152" s="219"/>
    </row>
    <row r="153" spans="1:6" ht="22.5" customHeight="1" x14ac:dyDescent="0.2">
      <c r="A153" s="1"/>
      <c r="B153" s="12"/>
      <c r="C153" s="12"/>
      <c r="D153" s="12"/>
      <c r="E153" s="12"/>
      <c r="F153" s="219"/>
    </row>
    <row r="154" spans="1:6" ht="22.5" customHeight="1" x14ac:dyDescent="0.2">
      <c r="A154" s="1"/>
      <c r="B154" s="12"/>
      <c r="C154" s="12"/>
      <c r="D154" s="12"/>
      <c r="E154" s="12"/>
      <c r="F154" s="219"/>
    </row>
    <row r="155" spans="1:6" ht="22.5" customHeight="1" x14ac:dyDescent="0.2">
      <c r="A155" s="1"/>
      <c r="B155" s="12"/>
      <c r="C155" s="12"/>
      <c r="D155" s="12"/>
      <c r="E155" s="12"/>
      <c r="F155" s="219"/>
    </row>
    <row r="156" spans="1:6" ht="22.5" customHeight="1" x14ac:dyDescent="0.2">
      <c r="A156" s="1"/>
      <c r="B156" s="12"/>
      <c r="C156" s="12"/>
      <c r="D156" s="12"/>
      <c r="E156" s="12"/>
      <c r="F156" s="219"/>
    </row>
    <row r="157" spans="1:6" ht="22.5" customHeight="1" x14ac:dyDescent="0.2">
      <c r="A157" s="1"/>
      <c r="B157" s="12"/>
      <c r="C157" s="12"/>
      <c r="D157" s="12"/>
      <c r="E157" s="12"/>
      <c r="F157" s="219"/>
    </row>
    <row r="158" spans="1:6" ht="22.5" customHeight="1" x14ac:dyDescent="0.2">
      <c r="A158" s="1"/>
      <c r="B158" s="12"/>
      <c r="C158" s="12"/>
      <c r="D158" s="12"/>
      <c r="E158" s="12"/>
      <c r="F158" s="219"/>
    </row>
    <row r="159" spans="1:6" ht="22.5" customHeight="1" x14ac:dyDescent="0.2">
      <c r="A159" s="1"/>
      <c r="B159" s="12"/>
      <c r="C159" s="12"/>
      <c r="D159" s="12"/>
      <c r="E159" s="12"/>
      <c r="F159" s="219"/>
    </row>
    <row r="160" spans="1:6" ht="22.5" customHeight="1" x14ac:dyDescent="0.2">
      <c r="A160" s="1"/>
      <c r="B160" s="12"/>
      <c r="C160" s="12"/>
      <c r="D160" s="12"/>
      <c r="E160" s="12"/>
      <c r="F160" s="219"/>
    </row>
    <row r="161" spans="1:6" ht="22.5" customHeight="1" x14ac:dyDescent="0.2">
      <c r="A161" s="1"/>
      <c r="B161" s="12"/>
      <c r="C161" s="12"/>
      <c r="D161" s="12"/>
      <c r="E161" s="12"/>
      <c r="F161" s="219"/>
    </row>
    <row r="162" spans="1:6" ht="22.5" customHeight="1" x14ac:dyDescent="0.2">
      <c r="A162" s="1"/>
      <c r="B162" s="12"/>
      <c r="C162" s="12"/>
      <c r="D162" s="12"/>
      <c r="E162" s="12"/>
      <c r="F162" s="219"/>
    </row>
    <row r="163" spans="1:6" ht="22.5" customHeight="1" x14ac:dyDescent="0.2">
      <c r="A163" s="1"/>
      <c r="B163" s="12"/>
      <c r="C163" s="12"/>
      <c r="D163" s="12"/>
      <c r="E163" s="12"/>
      <c r="F163" s="219"/>
    </row>
    <row r="164" spans="1:6" ht="22.5" customHeight="1" x14ac:dyDescent="0.2">
      <c r="A164" s="1"/>
      <c r="B164" s="12"/>
      <c r="C164" s="12"/>
      <c r="D164" s="12"/>
      <c r="E164" s="12"/>
      <c r="F164" s="219"/>
    </row>
    <row r="165" spans="1:6" ht="22.5" customHeight="1" x14ac:dyDescent="0.2">
      <c r="A165" s="217"/>
      <c r="B165" s="218"/>
      <c r="C165" s="218"/>
      <c r="D165" s="218"/>
      <c r="E165" s="218"/>
      <c r="F165" s="218"/>
    </row>
    <row r="166" spans="1:6" ht="22.5" customHeight="1" x14ac:dyDescent="0.2">
      <c r="A166" s="217"/>
      <c r="B166" s="218"/>
      <c r="C166" s="218"/>
      <c r="D166" s="218"/>
      <c r="E166" s="218"/>
      <c r="F166" s="218"/>
    </row>
    <row r="168" spans="1:6" ht="22.5" customHeight="1" x14ac:dyDescent="0.2">
      <c r="A168" s="283" t="s">
        <v>81</v>
      </c>
      <c r="B168" s="331"/>
      <c r="C168" s="331"/>
      <c r="D168" s="331"/>
      <c r="E168" s="331"/>
      <c r="F168" s="284"/>
    </row>
    <row r="169" spans="1:6" ht="22.5" customHeight="1" x14ac:dyDescent="0.2">
      <c r="A169" s="283" t="s">
        <v>14</v>
      </c>
      <c r="B169" s="331"/>
      <c r="C169" s="331"/>
      <c r="D169" s="331"/>
      <c r="E169" s="331"/>
      <c r="F169" s="284"/>
    </row>
    <row r="170" spans="1:6" ht="33" customHeight="1" x14ac:dyDescent="0.2">
      <c r="A170" s="23" t="s">
        <v>12</v>
      </c>
      <c r="B170" s="23" t="s">
        <v>7</v>
      </c>
      <c r="C170" s="23" t="s">
        <v>8</v>
      </c>
      <c r="D170" s="23" t="s">
        <v>9</v>
      </c>
      <c r="E170" s="23" t="s">
        <v>10</v>
      </c>
      <c r="F170" s="23" t="s">
        <v>11</v>
      </c>
    </row>
    <row r="171" spans="1:6" ht="28.5" customHeight="1" x14ac:dyDescent="0.2">
      <c r="A171" s="1" t="s">
        <v>785</v>
      </c>
      <c r="B171" s="12"/>
      <c r="C171" s="12"/>
      <c r="D171" s="12"/>
      <c r="E171" s="12"/>
      <c r="F171" s="219">
        <v>644</v>
      </c>
    </row>
    <row r="172" spans="1:6" ht="28.5" customHeight="1" x14ac:dyDescent="0.2">
      <c r="A172" s="1" t="s">
        <v>786</v>
      </c>
      <c r="B172" s="12"/>
      <c r="C172" s="12"/>
      <c r="D172" s="12"/>
      <c r="E172" s="12"/>
      <c r="F172" s="219" t="s">
        <v>945</v>
      </c>
    </row>
    <row r="173" spans="1:6" ht="28.5" customHeight="1" x14ac:dyDescent="0.2">
      <c r="A173" s="1" t="s">
        <v>787</v>
      </c>
      <c r="B173" s="12"/>
      <c r="C173" s="12"/>
      <c r="D173" s="12"/>
      <c r="E173" s="12"/>
      <c r="F173" s="219">
        <v>683</v>
      </c>
    </row>
    <row r="174" spans="1:6" ht="28.5" customHeight="1" x14ac:dyDescent="0.2">
      <c r="A174" s="1" t="s">
        <v>788</v>
      </c>
      <c r="B174" s="12"/>
      <c r="C174" s="12"/>
      <c r="D174" s="12"/>
      <c r="E174" s="12"/>
      <c r="F174" s="219">
        <v>684</v>
      </c>
    </row>
    <row r="175" spans="1:6" ht="28.5" customHeight="1" x14ac:dyDescent="0.2">
      <c r="A175" s="1" t="s">
        <v>789</v>
      </c>
      <c r="B175" s="12"/>
      <c r="C175" s="12"/>
      <c r="D175" s="12"/>
      <c r="E175" s="12"/>
      <c r="F175" s="219">
        <v>685</v>
      </c>
    </row>
    <row r="176" spans="1:6" ht="28.5" customHeight="1" x14ac:dyDescent="0.2">
      <c r="A176" s="1" t="s">
        <v>791</v>
      </c>
      <c r="B176" s="12"/>
      <c r="C176" s="12"/>
      <c r="D176" s="12"/>
      <c r="E176" s="12"/>
      <c r="F176" s="219">
        <v>688</v>
      </c>
    </row>
    <row r="177" spans="1:6" ht="28.5" customHeight="1" x14ac:dyDescent="0.2">
      <c r="A177" s="1" t="s">
        <v>792</v>
      </c>
      <c r="B177" s="12"/>
      <c r="C177" s="12"/>
      <c r="D177" s="12"/>
      <c r="E177" s="12"/>
      <c r="F177" s="219">
        <v>689</v>
      </c>
    </row>
    <row r="178" spans="1:6" ht="28.5" customHeight="1" x14ac:dyDescent="0.2">
      <c r="A178" s="1" t="s">
        <v>793</v>
      </c>
      <c r="B178" s="12"/>
      <c r="C178" s="12"/>
      <c r="D178" s="12"/>
      <c r="E178" s="12"/>
      <c r="F178" s="219">
        <v>681</v>
      </c>
    </row>
    <row r="179" spans="1:6" ht="28.5" customHeight="1" x14ac:dyDescent="0.2">
      <c r="A179" s="1" t="s">
        <v>794</v>
      </c>
      <c r="B179" s="12"/>
      <c r="C179" s="12"/>
      <c r="D179" s="12"/>
      <c r="E179" s="12"/>
      <c r="F179" s="219">
        <v>629</v>
      </c>
    </row>
    <row r="180" spans="1:6" ht="28.5" customHeight="1" x14ac:dyDescent="0.2">
      <c r="A180" s="1" t="s">
        <v>795</v>
      </c>
      <c r="B180" s="12"/>
      <c r="C180" s="12"/>
      <c r="D180" s="12"/>
      <c r="E180" s="12"/>
      <c r="F180" s="219">
        <v>671</v>
      </c>
    </row>
    <row r="181" spans="1:6" ht="28.5" customHeight="1" x14ac:dyDescent="0.2">
      <c r="A181" s="1" t="s">
        <v>796</v>
      </c>
      <c r="B181" s="12"/>
      <c r="C181" s="12"/>
      <c r="D181" s="12"/>
      <c r="E181" s="12"/>
      <c r="F181" s="219">
        <v>672</v>
      </c>
    </row>
    <row r="182" spans="1:6" ht="28.5" customHeight="1" x14ac:dyDescent="0.2">
      <c r="A182" s="1" t="s">
        <v>797</v>
      </c>
      <c r="B182" s="12"/>
      <c r="C182" s="12"/>
      <c r="D182" s="12"/>
      <c r="E182" s="12"/>
      <c r="F182" s="219">
        <v>690</v>
      </c>
    </row>
    <row r="183" spans="1:6" ht="28.5" customHeight="1" x14ac:dyDescent="0.2">
      <c r="A183" s="1" t="s">
        <v>798</v>
      </c>
      <c r="B183" s="12"/>
      <c r="C183" s="12"/>
      <c r="D183" s="12"/>
      <c r="E183" s="12"/>
      <c r="F183" s="219">
        <v>691</v>
      </c>
    </row>
    <row r="184" spans="1:6" ht="28.5" customHeight="1" x14ac:dyDescent="0.2">
      <c r="A184" s="1" t="s">
        <v>799</v>
      </c>
      <c r="B184" s="12"/>
      <c r="C184" s="12"/>
      <c r="D184" s="12"/>
      <c r="E184" s="12"/>
      <c r="F184" s="219">
        <v>692</v>
      </c>
    </row>
    <row r="185" spans="1:6" ht="28.5" customHeight="1" x14ac:dyDescent="0.2">
      <c r="A185" s="1" t="s">
        <v>800</v>
      </c>
      <c r="B185" s="12"/>
      <c r="C185" s="12"/>
      <c r="D185" s="12"/>
      <c r="E185" s="12"/>
      <c r="F185" s="219">
        <v>695</v>
      </c>
    </row>
    <row r="186" spans="1:6" ht="28.5" customHeight="1" x14ac:dyDescent="0.2">
      <c r="A186" s="1" t="s">
        <v>802</v>
      </c>
      <c r="B186" s="12"/>
      <c r="C186" s="12"/>
      <c r="D186" s="12"/>
      <c r="E186" s="12"/>
      <c r="F186" s="219">
        <v>700</v>
      </c>
    </row>
    <row r="187" spans="1:6" ht="28.5" customHeight="1" x14ac:dyDescent="0.2">
      <c r="A187" s="1" t="s">
        <v>803</v>
      </c>
      <c r="B187" s="12"/>
      <c r="C187" s="12"/>
      <c r="D187" s="12"/>
      <c r="E187" s="12"/>
      <c r="F187" s="219">
        <v>699</v>
      </c>
    </row>
    <row r="188" spans="1:6" ht="28.5" customHeight="1" x14ac:dyDescent="0.2">
      <c r="A188" s="1" t="s">
        <v>804</v>
      </c>
      <c r="B188" s="12"/>
      <c r="C188" s="12"/>
      <c r="D188" s="12"/>
      <c r="E188" s="12"/>
      <c r="F188" s="219">
        <v>620</v>
      </c>
    </row>
    <row r="189" spans="1:6" ht="28.5" customHeight="1" x14ac:dyDescent="0.2">
      <c r="A189" s="1" t="s">
        <v>805</v>
      </c>
      <c r="B189" s="12"/>
      <c r="C189" s="12"/>
      <c r="D189" s="12"/>
      <c r="E189" s="12"/>
      <c r="F189" s="219">
        <v>621</v>
      </c>
    </row>
    <row r="190" spans="1:6" ht="28.5" customHeight="1" x14ac:dyDescent="0.2">
      <c r="A190" s="1" t="s">
        <v>806</v>
      </c>
      <c r="B190" s="12"/>
      <c r="C190" s="12"/>
      <c r="D190" s="12"/>
      <c r="E190" s="12"/>
      <c r="F190" s="219">
        <v>703</v>
      </c>
    </row>
    <row r="191" spans="1:6" ht="28.5" customHeight="1" x14ac:dyDescent="0.2">
      <c r="A191" s="1" t="s">
        <v>807</v>
      </c>
      <c r="B191" s="12"/>
      <c r="C191" s="12"/>
      <c r="D191" s="12"/>
      <c r="E191" s="12"/>
      <c r="F191" s="219">
        <v>704</v>
      </c>
    </row>
    <row r="192" spans="1:6" ht="28.5" customHeight="1" x14ac:dyDescent="0.2">
      <c r="A192" s="1" t="s">
        <v>808</v>
      </c>
      <c r="B192" s="12"/>
      <c r="C192" s="12"/>
      <c r="D192" s="12"/>
      <c r="E192" s="12"/>
      <c r="F192" s="219">
        <v>705</v>
      </c>
    </row>
    <row r="193" spans="1:6" ht="28.5" customHeight="1" x14ac:dyDescent="0.2">
      <c r="A193" s="1" t="s">
        <v>809</v>
      </c>
      <c r="B193" s="12"/>
      <c r="C193" s="12"/>
      <c r="D193" s="12"/>
      <c r="E193" s="12"/>
      <c r="F193" s="219">
        <v>625</v>
      </c>
    </row>
    <row r="194" spans="1:6" ht="28.5" customHeight="1" x14ac:dyDescent="0.2">
      <c r="A194" s="1" t="s">
        <v>810</v>
      </c>
      <c r="B194" s="12"/>
      <c r="C194" s="12"/>
      <c r="D194" s="12"/>
      <c r="E194" s="12"/>
      <c r="F194" s="219">
        <v>626</v>
      </c>
    </row>
    <row r="195" spans="1:6" ht="28.5" customHeight="1" x14ac:dyDescent="0.2">
      <c r="A195" s="1" t="s">
        <v>811</v>
      </c>
      <c r="B195" s="12"/>
      <c r="C195" s="12"/>
      <c r="D195" s="12"/>
      <c r="E195" s="12"/>
      <c r="F195" s="219">
        <v>627</v>
      </c>
    </row>
    <row r="196" spans="1:6" ht="28.5" customHeight="1" x14ac:dyDescent="0.2">
      <c r="A196" s="1" t="s">
        <v>812</v>
      </c>
      <c r="B196" s="12"/>
      <c r="C196" s="12"/>
      <c r="D196" s="12"/>
      <c r="E196" s="12"/>
      <c r="F196" s="219">
        <v>628</v>
      </c>
    </row>
    <row r="197" spans="1:6" ht="28.5" customHeight="1" x14ac:dyDescent="0.2">
      <c r="A197" s="1" t="s">
        <v>813</v>
      </c>
      <c r="B197" s="12"/>
      <c r="C197" s="12"/>
      <c r="D197" s="12"/>
      <c r="E197" s="12"/>
      <c r="F197" s="219">
        <v>624</v>
      </c>
    </row>
    <row r="198" spans="1:6" ht="28.5" customHeight="1" x14ac:dyDescent="0.2">
      <c r="A198" s="1" t="s">
        <v>814</v>
      </c>
      <c r="B198" s="12"/>
      <c r="C198" s="12"/>
      <c r="D198" s="12"/>
      <c r="E198" s="12"/>
      <c r="F198" s="219">
        <v>630</v>
      </c>
    </row>
    <row r="199" spans="1:6" ht="28.5" customHeight="1" x14ac:dyDescent="0.2">
      <c r="A199" s="1" t="s">
        <v>815</v>
      </c>
      <c r="B199" s="12"/>
      <c r="C199" s="12"/>
      <c r="D199" s="12"/>
      <c r="E199" s="12"/>
      <c r="F199" s="219">
        <v>631</v>
      </c>
    </row>
    <row r="200" spans="1:6" ht="28.5" customHeight="1" x14ac:dyDescent="0.2">
      <c r="A200" s="1" t="s">
        <v>816</v>
      </c>
      <c r="B200" s="12"/>
      <c r="C200" s="12"/>
      <c r="D200" s="12"/>
      <c r="E200" s="12"/>
      <c r="F200" s="219">
        <v>632</v>
      </c>
    </row>
    <row r="201" spans="1:6" ht="28.5" customHeight="1" x14ac:dyDescent="0.2">
      <c r="A201" s="1" t="s">
        <v>817</v>
      </c>
      <c r="B201" s="12"/>
      <c r="C201" s="12"/>
      <c r="D201" s="12"/>
      <c r="E201" s="12"/>
      <c r="F201" s="219">
        <v>633</v>
      </c>
    </row>
    <row r="202" spans="1:6" ht="28.5" customHeight="1" x14ac:dyDescent="0.2">
      <c r="A202" s="1" t="s">
        <v>818</v>
      </c>
      <c r="B202" s="12"/>
      <c r="C202" s="12"/>
      <c r="D202" s="12"/>
      <c r="E202" s="12"/>
      <c r="F202" s="219">
        <v>634</v>
      </c>
    </row>
    <row r="203" spans="1:6" ht="28.5" customHeight="1" x14ac:dyDescent="0.2">
      <c r="A203" s="1" t="s">
        <v>819</v>
      </c>
      <c r="B203" s="12"/>
      <c r="C203" s="12"/>
      <c r="D203" s="12"/>
      <c r="E203" s="12"/>
      <c r="F203" s="219">
        <v>635</v>
      </c>
    </row>
    <row r="204" spans="1:6" ht="28.5" customHeight="1" x14ac:dyDescent="0.2">
      <c r="A204" s="1" t="s">
        <v>820</v>
      </c>
      <c r="B204" s="12"/>
      <c r="C204" s="12"/>
      <c r="D204" s="12"/>
      <c r="E204" s="12"/>
      <c r="F204" s="219">
        <v>636</v>
      </c>
    </row>
    <row r="205" spans="1:6" ht="28.5" customHeight="1" x14ac:dyDescent="0.2">
      <c r="A205" s="1" t="s">
        <v>821</v>
      </c>
      <c r="B205" s="12"/>
      <c r="C205" s="12"/>
      <c r="D205" s="12"/>
      <c r="E205" s="12"/>
      <c r="F205" s="219">
        <v>637</v>
      </c>
    </row>
    <row r="206" spans="1:6" ht="28.5" customHeight="1" x14ac:dyDescent="0.2">
      <c r="A206" s="1" t="s">
        <v>822</v>
      </c>
      <c r="B206" s="12"/>
      <c r="C206" s="12"/>
      <c r="D206" s="12"/>
      <c r="E206" s="12"/>
      <c r="F206" s="219">
        <v>638</v>
      </c>
    </row>
    <row r="207" spans="1:6" ht="28.5" customHeight="1" x14ac:dyDescent="0.2">
      <c r="A207" s="1" t="s">
        <v>823</v>
      </c>
      <c r="B207" s="12"/>
      <c r="C207" s="12"/>
      <c r="D207" s="12"/>
      <c r="E207" s="12"/>
      <c r="F207" s="219">
        <v>639</v>
      </c>
    </row>
    <row r="208" spans="1:6" ht="28.5" customHeight="1" x14ac:dyDescent="0.2">
      <c r="A208" s="1" t="s">
        <v>824</v>
      </c>
      <c r="B208" s="12"/>
      <c r="C208" s="12"/>
      <c r="D208" s="12"/>
      <c r="E208" s="12"/>
      <c r="F208" s="219">
        <v>640</v>
      </c>
    </row>
    <row r="209" spans="1:6" ht="28.5" customHeight="1" x14ac:dyDescent="0.2">
      <c r="A209" s="1" t="s">
        <v>825</v>
      </c>
      <c r="B209" s="12"/>
      <c r="C209" s="12"/>
      <c r="D209" s="12"/>
      <c r="E209" s="12"/>
      <c r="F209" s="219">
        <v>641</v>
      </c>
    </row>
    <row r="210" spans="1:6" ht="28.5" customHeight="1" x14ac:dyDescent="0.2">
      <c r="A210" s="1" t="s">
        <v>826</v>
      </c>
      <c r="B210" s="12"/>
      <c r="C210" s="12"/>
      <c r="D210" s="12"/>
      <c r="E210" s="12"/>
      <c r="F210" s="219">
        <v>642</v>
      </c>
    </row>
    <row r="211" spans="1:6" ht="28.5" customHeight="1" x14ac:dyDescent="0.2">
      <c r="A211" s="1" t="s">
        <v>827</v>
      </c>
      <c r="B211" s="12"/>
      <c r="C211" s="12"/>
      <c r="D211" s="12"/>
      <c r="E211" s="12"/>
      <c r="F211" s="219">
        <v>643</v>
      </c>
    </row>
    <row r="212" spans="1:6" ht="28.5" customHeight="1" x14ac:dyDescent="0.2">
      <c r="A212" s="1" t="s">
        <v>828</v>
      </c>
      <c r="B212" s="12"/>
      <c r="C212" s="12"/>
      <c r="D212" s="12"/>
      <c r="E212" s="12"/>
      <c r="F212" s="219" t="s">
        <v>946</v>
      </c>
    </row>
    <row r="213" spans="1:6" ht="28.5" customHeight="1" x14ac:dyDescent="0.2">
      <c r="A213" s="1" t="s">
        <v>829</v>
      </c>
      <c r="B213" s="12"/>
      <c r="C213" s="12"/>
      <c r="D213" s="12"/>
      <c r="E213" s="12"/>
      <c r="F213" s="219">
        <v>645</v>
      </c>
    </row>
    <row r="214" spans="1:6" ht="28.5" customHeight="1" x14ac:dyDescent="0.2">
      <c r="A214" s="1" t="s">
        <v>830</v>
      </c>
      <c r="B214" s="12"/>
      <c r="C214" s="12"/>
      <c r="D214" s="12"/>
      <c r="E214" s="12"/>
      <c r="F214" s="219">
        <v>650</v>
      </c>
    </row>
    <row r="215" spans="1:6" ht="28.5" customHeight="1" x14ac:dyDescent="0.2">
      <c r="A215" s="1" t="s">
        <v>832</v>
      </c>
      <c r="B215" s="12"/>
      <c r="C215" s="12"/>
      <c r="D215" s="12"/>
      <c r="E215" s="12"/>
      <c r="F215" s="219">
        <v>696</v>
      </c>
    </row>
    <row r="216" spans="1:6" ht="28.5" customHeight="1" x14ac:dyDescent="0.2">
      <c r="A216" s="1" t="s">
        <v>834</v>
      </c>
      <c r="B216" s="12"/>
      <c r="C216" s="12"/>
      <c r="D216" s="12"/>
      <c r="E216" s="12"/>
      <c r="F216" s="219">
        <v>654</v>
      </c>
    </row>
    <row r="217" spans="1:6" ht="28.5" customHeight="1" x14ac:dyDescent="0.2">
      <c r="A217" s="1" t="s">
        <v>835</v>
      </c>
      <c r="B217" s="12"/>
      <c r="C217" s="12"/>
      <c r="D217" s="12"/>
      <c r="E217" s="12"/>
      <c r="F217" s="219">
        <v>655</v>
      </c>
    </row>
    <row r="218" spans="1:6" ht="28.5" customHeight="1" x14ac:dyDescent="0.2">
      <c r="A218" s="1" t="s">
        <v>838</v>
      </c>
      <c r="B218" s="12"/>
      <c r="C218" s="12"/>
      <c r="D218" s="12"/>
      <c r="E218" s="12"/>
      <c r="F218" s="219">
        <v>666</v>
      </c>
    </row>
    <row r="219" spans="1:6" ht="28.5" customHeight="1" x14ac:dyDescent="0.2">
      <c r="A219" s="1" t="s">
        <v>841</v>
      </c>
      <c r="B219" s="12"/>
      <c r="C219" s="12"/>
      <c r="D219" s="12"/>
      <c r="E219" s="12"/>
      <c r="F219" s="219">
        <v>663</v>
      </c>
    </row>
    <row r="220" spans="1:6" ht="28.5" customHeight="1" x14ac:dyDescent="0.2">
      <c r="A220" s="1" t="s">
        <v>842</v>
      </c>
      <c r="B220" s="12"/>
      <c r="C220" s="12"/>
      <c r="D220" s="12"/>
      <c r="E220" s="12"/>
      <c r="F220" s="219">
        <v>698</v>
      </c>
    </row>
    <row r="221" spans="1:6" ht="28.5" customHeight="1" x14ac:dyDescent="0.2">
      <c r="A221" s="1" t="s">
        <v>843</v>
      </c>
      <c r="B221" s="12"/>
      <c r="C221" s="12"/>
      <c r="D221" s="12"/>
      <c r="E221" s="12"/>
      <c r="F221" s="219">
        <v>670</v>
      </c>
    </row>
    <row r="222" spans="1:6" ht="28.5" customHeight="1" x14ac:dyDescent="0.2">
      <c r="A222" s="1" t="s">
        <v>845</v>
      </c>
      <c r="B222" s="12"/>
      <c r="C222" s="12"/>
      <c r="D222" s="12"/>
      <c r="E222" s="12"/>
      <c r="F222" s="219">
        <v>664</v>
      </c>
    </row>
    <row r="223" spans="1:6" ht="28.5" customHeight="1" x14ac:dyDescent="0.2">
      <c r="A223" s="1" t="s">
        <v>846</v>
      </c>
      <c r="B223" s="12"/>
      <c r="C223" s="12"/>
      <c r="D223" s="12"/>
      <c r="E223" s="12"/>
      <c r="F223" s="219">
        <v>706</v>
      </c>
    </row>
    <row r="224" spans="1:6" ht="28.5" customHeight="1" x14ac:dyDescent="0.2">
      <c r="A224" s="1" t="s">
        <v>847</v>
      </c>
      <c r="B224" s="12"/>
      <c r="C224" s="12"/>
      <c r="D224" s="12"/>
      <c r="E224" s="12"/>
      <c r="F224" s="219">
        <v>673</v>
      </c>
    </row>
    <row r="225" spans="1:6" ht="28.5" customHeight="1" x14ac:dyDescent="0.2">
      <c r="A225" s="1" t="s">
        <v>848</v>
      </c>
      <c r="B225" s="12"/>
      <c r="C225" s="12"/>
      <c r="D225" s="12"/>
      <c r="E225" s="12"/>
      <c r="F225" s="219">
        <v>674</v>
      </c>
    </row>
    <row r="226" spans="1:6" ht="28.5" customHeight="1" x14ac:dyDescent="0.2">
      <c r="A226" s="1" t="s">
        <v>849</v>
      </c>
      <c r="B226" s="12"/>
      <c r="C226" s="12"/>
      <c r="D226" s="12"/>
      <c r="E226" s="12"/>
      <c r="F226" s="219">
        <v>675</v>
      </c>
    </row>
    <row r="227" spans="1:6" ht="28.5" customHeight="1" x14ac:dyDescent="0.2">
      <c r="A227" s="1" t="s">
        <v>850</v>
      </c>
      <c r="B227" s="12"/>
      <c r="C227" s="12"/>
      <c r="D227" s="12"/>
      <c r="E227" s="12"/>
      <c r="F227" s="219">
        <v>676</v>
      </c>
    </row>
    <row r="228" spans="1:6" ht="28.5" customHeight="1" x14ac:dyDescent="0.2">
      <c r="A228" s="1" t="s">
        <v>851</v>
      </c>
      <c r="B228" s="12"/>
      <c r="C228" s="12"/>
      <c r="D228" s="12"/>
      <c r="E228" s="12"/>
      <c r="F228" s="219">
        <v>677</v>
      </c>
    </row>
    <row r="229" spans="1:6" ht="28.5" customHeight="1" x14ac:dyDescent="0.2">
      <c r="A229" s="1" t="s">
        <v>852</v>
      </c>
      <c r="B229" s="12"/>
      <c r="C229" s="12"/>
      <c r="D229" s="12"/>
      <c r="E229" s="12"/>
      <c r="F229" s="219">
        <v>678</v>
      </c>
    </row>
    <row r="230" spans="1:6" ht="28.5" customHeight="1" x14ac:dyDescent="0.2">
      <c r="A230" s="1" t="s">
        <v>853</v>
      </c>
      <c r="B230" s="12"/>
      <c r="C230" s="12"/>
      <c r="D230" s="12"/>
      <c r="E230" s="12"/>
      <c r="F230" s="219">
        <v>680</v>
      </c>
    </row>
    <row r="231" spans="1:6" ht="28.5" customHeight="1" x14ac:dyDescent="0.2">
      <c r="A231" s="1" t="s">
        <v>854</v>
      </c>
      <c r="B231" s="12"/>
      <c r="C231" s="12"/>
      <c r="D231" s="12"/>
      <c r="E231" s="12"/>
      <c r="F231" s="219">
        <v>701</v>
      </c>
    </row>
    <row r="232" spans="1:6" ht="28.5" customHeight="1" x14ac:dyDescent="0.2">
      <c r="A232" s="1" t="s">
        <v>855</v>
      </c>
      <c r="B232" s="12"/>
      <c r="C232" s="12"/>
      <c r="D232" s="12"/>
      <c r="E232" s="12"/>
      <c r="F232" s="219">
        <v>702</v>
      </c>
    </row>
    <row r="233" spans="1:6" ht="28.5" customHeight="1" x14ac:dyDescent="0.2">
      <c r="A233" s="1" t="s">
        <v>856</v>
      </c>
      <c r="B233" s="12"/>
      <c r="C233" s="12"/>
      <c r="D233" s="12"/>
      <c r="E233" s="12"/>
      <c r="F233" s="219">
        <v>687</v>
      </c>
    </row>
    <row r="234" spans="1:6" ht="28.5" customHeight="1" x14ac:dyDescent="0.2">
      <c r="A234" s="1" t="s">
        <v>857</v>
      </c>
      <c r="B234" s="12"/>
      <c r="C234" s="12"/>
      <c r="D234" s="12"/>
      <c r="E234" s="12"/>
      <c r="F234" s="219">
        <v>636</v>
      </c>
    </row>
    <row r="235" spans="1:6" ht="28.5" customHeight="1" x14ac:dyDescent="0.2">
      <c r="A235" s="1" t="s">
        <v>858</v>
      </c>
      <c r="B235" s="12"/>
      <c r="C235" s="12"/>
      <c r="D235" s="12"/>
      <c r="E235" s="12"/>
      <c r="F235" s="219">
        <v>679</v>
      </c>
    </row>
    <row r="236" spans="1:6" ht="28.5" customHeight="1" x14ac:dyDescent="0.2">
      <c r="A236" s="1" t="s">
        <v>859</v>
      </c>
      <c r="B236" s="12"/>
      <c r="C236" s="12"/>
      <c r="D236" s="12"/>
      <c r="E236" s="12"/>
      <c r="F236" s="219" t="s">
        <v>947</v>
      </c>
    </row>
    <row r="237" spans="1:6" ht="28.5" customHeight="1" x14ac:dyDescent="0.2">
      <c r="A237" s="1" t="s">
        <v>860</v>
      </c>
      <c r="B237" s="12"/>
      <c r="C237" s="12"/>
      <c r="D237" s="12"/>
      <c r="E237" s="12"/>
      <c r="F237" s="219">
        <v>708</v>
      </c>
    </row>
    <row r="238" spans="1:6" ht="28.5" customHeight="1" x14ac:dyDescent="0.2">
      <c r="A238" s="1" t="s">
        <v>861</v>
      </c>
      <c r="B238" s="12"/>
      <c r="C238" s="12"/>
      <c r="D238" s="12"/>
      <c r="E238" s="12"/>
      <c r="F238" s="219">
        <v>668</v>
      </c>
    </row>
    <row r="239" spans="1:6" ht="28.5" customHeight="1" x14ac:dyDescent="0.2">
      <c r="A239" s="1" t="s">
        <v>862</v>
      </c>
      <c r="B239" s="12"/>
      <c r="C239" s="12"/>
      <c r="D239" s="12"/>
      <c r="E239" s="12"/>
      <c r="F239" s="219">
        <v>669</v>
      </c>
    </row>
    <row r="240" spans="1:6" ht="28.5" customHeight="1" x14ac:dyDescent="0.2">
      <c r="A240" s="1" t="s">
        <v>865</v>
      </c>
      <c r="B240" s="12"/>
      <c r="C240" s="12"/>
      <c r="D240" s="12"/>
      <c r="E240" s="12"/>
      <c r="F240" s="219" t="s">
        <v>925</v>
      </c>
    </row>
    <row r="241" spans="1:6" ht="28.5" customHeight="1" x14ac:dyDescent="0.2">
      <c r="A241" s="1" t="s">
        <v>866</v>
      </c>
      <c r="B241" s="12"/>
      <c r="C241" s="12"/>
      <c r="D241" s="12"/>
      <c r="E241" s="12"/>
      <c r="F241" s="219" t="s">
        <v>926</v>
      </c>
    </row>
    <row r="242" spans="1:6" ht="28.5" customHeight="1" x14ac:dyDescent="0.2">
      <c r="A242" s="1" t="s">
        <v>867</v>
      </c>
      <c r="B242" s="12"/>
      <c r="C242" s="12"/>
      <c r="D242" s="12"/>
      <c r="E242" s="12"/>
      <c r="F242" s="219" t="s">
        <v>948</v>
      </c>
    </row>
    <row r="243" spans="1:6" ht="28.5" customHeight="1" x14ac:dyDescent="0.2">
      <c r="A243" s="1" t="s">
        <v>868</v>
      </c>
      <c r="B243" s="12"/>
      <c r="C243" s="12"/>
      <c r="D243" s="12"/>
      <c r="E243" s="12"/>
      <c r="F243" s="219" t="s">
        <v>927</v>
      </c>
    </row>
    <row r="244" spans="1:6" ht="28.5" customHeight="1" x14ac:dyDescent="0.2">
      <c r="A244" s="1" t="s">
        <v>869</v>
      </c>
      <c r="B244" s="12"/>
      <c r="C244" s="12"/>
      <c r="D244" s="12"/>
      <c r="E244" s="12"/>
      <c r="F244" s="219" t="s">
        <v>928</v>
      </c>
    </row>
    <row r="245" spans="1:6" ht="28.5" customHeight="1" x14ac:dyDescent="0.2">
      <c r="A245" s="1" t="s">
        <v>870</v>
      </c>
      <c r="B245" s="12"/>
      <c r="C245" s="12"/>
      <c r="D245" s="12"/>
      <c r="E245" s="12"/>
      <c r="F245" s="219" t="s">
        <v>929</v>
      </c>
    </row>
    <row r="246" spans="1:6" ht="28.5" customHeight="1" x14ac:dyDescent="0.2">
      <c r="A246" s="1" t="s">
        <v>871</v>
      </c>
      <c r="B246" s="12"/>
      <c r="C246" s="12"/>
      <c r="D246" s="12"/>
      <c r="E246" s="12"/>
      <c r="F246" s="219" t="s">
        <v>930</v>
      </c>
    </row>
    <row r="247" spans="1:6" ht="28.5" customHeight="1" x14ac:dyDescent="0.2">
      <c r="A247" s="1" t="s">
        <v>893</v>
      </c>
      <c r="B247" s="12"/>
      <c r="C247" s="12"/>
      <c r="D247" s="12"/>
      <c r="E247" s="12"/>
      <c r="F247" s="219">
        <v>648</v>
      </c>
    </row>
    <row r="248" spans="1:6" ht="28.5" customHeight="1" x14ac:dyDescent="0.2">
      <c r="A248" s="1" t="s">
        <v>894</v>
      </c>
      <c r="B248" s="12"/>
      <c r="C248" s="12"/>
      <c r="D248" s="12"/>
      <c r="E248" s="12"/>
      <c r="F248" s="219" t="s">
        <v>949</v>
      </c>
    </row>
    <row r="249" spans="1:6" ht="28.5" customHeight="1" x14ac:dyDescent="0.2">
      <c r="A249" s="1" t="s">
        <v>895</v>
      </c>
      <c r="B249" s="12"/>
      <c r="C249" s="12"/>
      <c r="D249" s="12"/>
      <c r="E249" s="12"/>
      <c r="F249" s="219">
        <v>710</v>
      </c>
    </row>
    <row r="250" spans="1:6" ht="28.5" customHeight="1" x14ac:dyDescent="0.2">
      <c r="A250" s="1" t="s">
        <v>896</v>
      </c>
      <c r="B250" s="12"/>
      <c r="C250" s="12"/>
      <c r="D250" s="12"/>
      <c r="E250" s="12"/>
      <c r="F250" s="219" t="s">
        <v>950</v>
      </c>
    </row>
    <row r="251" spans="1:6" ht="28.5" customHeight="1" x14ac:dyDescent="0.2">
      <c r="A251" s="1" t="s">
        <v>897</v>
      </c>
      <c r="B251" s="12"/>
      <c r="C251" s="12"/>
      <c r="D251" s="12"/>
      <c r="E251" s="12"/>
      <c r="F251" s="219">
        <v>686</v>
      </c>
    </row>
    <row r="252" spans="1:6" ht="28.5" customHeight="1" x14ac:dyDescent="0.2">
      <c r="A252" s="1" t="s">
        <v>898</v>
      </c>
      <c r="B252" s="12"/>
      <c r="C252" s="12"/>
      <c r="D252" s="12"/>
      <c r="E252" s="12"/>
      <c r="F252" s="219">
        <v>715</v>
      </c>
    </row>
    <row r="253" spans="1:6" ht="28.5" customHeight="1" x14ac:dyDescent="0.2">
      <c r="A253" s="1" t="s">
        <v>899</v>
      </c>
      <c r="B253" s="12"/>
      <c r="C253" s="12"/>
      <c r="D253" s="12"/>
      <c r="E253" s="12"/>
      <c r="F253" s="219">
        <v>713</v>
      </c>
    </row>
    <row r="254" spans="1:6" ht="28.5" customHeight="1" x14ac:dyDescent="0.2">
      <c r="A254" s="1" t="s">
        <v>900</v>
      </c>
      <c r="B254" s="12"/>
      <c r="C254" s="12"/>
      <c r="D254" s="12"/>
      <c r="E254" s="12"/>
      <c r="F254" s="219">
        <v>950</v>
      </c>
    </row>
    <row r="255" spans="1:6" ht="28.5" customHeight="1" x14ac:dyDescent="0.2">
      <c r="A255" s="1" t="s">
        <v>901</v>
      </c>
      <c r="B255" s="12"/>
      <c r="C255" s="12"/>
      <c r="D255" s="12"/>
      <c r="E255" s="12"/>
      <c r="F255" s="219">
        <v>716</v>
      </c>
    </row>
    <row r="256" spans="1:6" ht="28.5" customHeight="1" x14ac:dyDescent="0.2">
      <c r="A256" s="1" t="s">
        <v>902</v>
      </c>
      <c r="B256" s="12"/>
      <c r="C256" s="12"/>
      <c r="D256" s="12"/>
      <c r="E256" s="12"/>
      <c r="F256" s="219">
        <v>711</v>
      </c>
    </row>
    <row r="257" spans="1:6" ht="28.5" customHeight="1" x14ac:dyDescent="0.2">
      <c r="A257" s="1" t="s">
        <v>903</v>
      </c>
      <c r="B257" s="12"/>
      <c r="C257" s="12"/>
      <c r="D257" s="12"/>
      <c r="E257" s="12"/>
      <c r="F257" s="219">
        <v>712</v>
      </c>
    </row>
    <row r="258" spans="1:6" ht="28.5" customHeight="1" x14ac:dyDescent="0.2">
      <c r="A258" s="1" t="s">
        <v>904</v>
      </c>
      <c r="B258" s="12"/>
      <c r="C258" s="12"/>
      <c r="D258" s="12"/>
      <c r="E258" s="12"/>
      <c r="F258" s="219">
        <v>665</v>
      </c>
    </row>
    <row r="259" spans="1:6" ht="28.5" customHeight="1" x14ac:dyDescent="0.2">
      <c r="A259" s="1" t="s">
        <v>905</v>
      </c>
      <c r="B259" s="12"/>
      <c r="C259" s="12"/>
      <c r="D259" s="12"/>
      <c r="E259" s="12"/>
      <c r="F259" s="219">
        <v>714</v>
      </c>
    </row>
    <row r="260" spans="1:6" ht="28.5" customHeight="1" x14ac:dyDescent="0.2">
      <c r="A260" s="1" t="s">
        <v>906</v>
      </c>
      <c r="B260" s="12"/>
      <c r="C260" s="12"/>
      <c r="D260" s="12"/>
      <c r="E260" s="12"/>
      <c r="F260" s="219" t="s">
        <v>951</v>
      </c>
    </row>
    <row r="261" spans="1:6" ht="28.5" customHeight="1" x14ac:dyDescent="0.2">
      <c r="A261" s="1" t="s">
        <v>907</v>
      </c>
      <c r="B261" s="12"/>
      <c r="C261" s="12"/>
      <c r="D261" s="12"/>
      <c r="E261" s="12"/>
      <c r="F261" s="219">
        <v>697</v>
      </c>
    </row>
    <row r="262" spans="1:6" ht="28.5" customHeight="1" x14ac:dyDescent="0.2">
      <c r="A262" s="1" t="s">
        <v>909</v>
      </c>
      <c r="B262" s="12"/>
      <c r="C262" s="12"/>
      <c r="D262" s="12"/>
      <c r="E262" s="12"/>
      <c r="F262" s="219" t="s">
        <v>953</v>
      </c>
    </row>
    <row r="263" spans="1:6" ht="28.5" customHeight="1" x14ac:dyDescent="0.2">
      <c r="A263" s="1" t="s">
        <v>910</v>
      </c>
      <c r="B263" s="12"/>
      <c r="C263" s="12"/>
      <c r="D263" s="12"/>
      <c r="E263" s="12"/>
      <c r="F263" s="219" t="s">
        <v>954</v>
      </c>
    </row>
    <row r="264" spans="1:6" ht="28.5" customHeight="1" x14ac:dyDescent="0.2">
      <c r="A264" s="1" t="s">
        <v>911</v>
      </c>
      <c r="B264" s="12"/>
      <c r="C264" s="12"/>
      <c r="D264" s="12"/>
      <c r="E264" s="12"/>
      <c r="F264" s="219" t="s">
        <v>955</v>
      </c>
    </row>
    <row r="265" spans="1:6" ht="28.5" customHeight="1" x14ac:dyDescent="0.2">
      <c r="A265" s="1" t="s">
        <v>915</v>
      </c>
      <c r="B265" s="12"/>
      <c r="C265" s="12"/>
      <c r="D265" s="12"/>
      <c r="E265" s="12"/>
      <c r="F265" s="219">
        <v>717</v>
      </c>
    </row>
    <row r="266" spans="1:6" ht="28.5" customHeight="1" x14ac:dyDescent="0.2">
      <c r="A266" s="1" t="s">
        <v>916</v>
      </c>
      <c r="B266" s="12"/>
      <c r="C266" s="12"/>
      <c r="D266" s="12"/>
      <c r="E266" s="12"/>
      <c r="F266" s="219" t="s">
        <v>959</v>
      </c>
    </row>
    <row r="267" spans="1:6" ht="28.5" customHeight="1" x14ac:dyDescent="0.2">
      <c r="A267" s="1" t="s">
        <v>917</v>
      </c>
      <c r="B267" s="12"/>
      <c r="C267" s="12"/>
      <c r="D267" s="12"/>
      <c r="E267" s="12"/>
      <c r="F267" s="219" t="s">
        <v>960</v>
      </c>
    </row>
    <row r="268" spans="1:6" ht="28.5" customHeight="1" x14ac:dyDescent="0.2">
      <c r="A268" s="1" t="s">
        <v>918</v>
      </c>
      <c r="B268" s="12"/>
      <c r="C268" s="12"/>
      <c r="D268" s="12"/>
      <c r="E268" s="12"/>
      <c r="F268" s="219" t="s">
        <v>961</v>
      </c>
    </row>
    <row r="269" spans="1:6" ht="28.5" customHeight="1" x14ac:dyDescent="0.2">
      <c r="A269" s="1" t="s">
        <v>919</v>
      </c>
      <c r="B269" s="12"/>
      <c r="C269" s="12"/>
      <c r="D269" s="12"/>
      <c r="E269" s="12"/>
      <c r="F269" s="219" t="s">
        <v>962</v>
      </c>
    </row>
    <row r="270" spans="1:6" ht="28.5" customHeight="1" x14ac:dyDescent="0.2">
      <c r="A270" s="1" t="s">
        <v>920</v>
      </c>
      <c r="B270" s="12"/>
      <c r="C270" s="12"/>
      <c r="D270" s="12"/>
      <c r="E270" s="12"/>
      <c r="F270" s="219" t="s">
        <v>963</v>
      </c>
    </row>
    <row r="271" spans="1:6" ht="28.5" customHeight="1" x14ac:dyDescent="0.2">
      <c r="A271" s="1" t="s">
        <v>921</v>
      </c>
      <c r="B271" s="12"/>
      <c r="C271" s="12"/>
      <c r="D271" s="12"/>
      <c r="E271" s="12"/>
      <c r="F271" s="219" t="s">
        <v>964</v>
      </c>
    </row>
    <row r="272" spans="1:6" ht="28.5" customHeight="1" x14ac:dyDescent="0.2">
      <c r="A272" s="1" t="s">
        <v>922</v>
      </c>
      <c r="B272" s="12"/>
      <c r="C272" s="12"/>
      <c r="D272" s="12"/>
      <c r="E272" s="12"/>
      <c r="F272" s="219">
        <v>649</v>
      </c>
    </row>
    <row r="273" spans="1:6" ht="28.5" customHeight="1" x14ac:dyDescent="0.2">
      <c r="A273" s="1"/>
      <c r="B273" s="12"/>
      <c r="C273" s="12"/>
      <c r="D273" s="12"/>
      <c r="E273" s="12"/>
      <c r="F273" s="219"/>
    </row>
    <row r="274" spans="1:6" ht="28.5" customHeight="1" x14ac:dyDescent="0.2">
      <c r="A274" s="1"/>
      <c r="B274" s="12"/>
      <c r="C274" s="12"/>
      <c r="D274" s="12"/>
      <c r="E274" s="12"/>
      <c r="F274" s="219"/>
    </row>
    <row r="275" spans="1:6" ht="28.5" customHeight="1" x14ac:dyDescent="0.2">
      <c r="A275" s="1"/>
      <c r="B275" s="12"/>
      <c r="C275" s="12"/>
      <c r="D275" s="12"/>
      <c r="E275" s="12"/>
      <c r="F275" s="219"/>
    </row>
    <row r="276" spans="1:6" ht="28.5" customHeight="1" x14ac:dyDescent="0.2">
      <c r="A276" s="1"/>
      <c r="B276" s="12"/>
      <c r="C276" s="12"/>
      <c r="D276" s="12"/>
      <c r="E276" s="12"/>
      <c r="F276" s="219"/>
    </row>
    <row r="277" spans="1:6" ht="28.5" customHeight="1" x14ac:dyDescent="0.2">
      <c r="A277" s="1"/>
      <c r="B277" s="12"/>
      <c r="C277" s="12"/>
      <c r="D277" s="12"/>
      <c r="E277" s="12"/>
      <c r="F277" s="219"/>
    </row>
    <row r="278" spans="1:6" ht="28.5" customHeight="1" x14ac:dyDescent="0.2">
      <c r="A278" s="1"/>
      <c r="B278" s="12"/>
      <c r="C278" s="12"/>
      <c r="D278" s="12"/>
      <c r="E278" s="12"/>
      <c r="F278" s="219"/>
    </row>
    <row r="279" spans="1:6" ht="28.5" customHeight="1" x14ac:dyDescent="0.2">
      <c r="A279" s="1"/>
      <c r="B279" s="12"/>
      <c r="C279" s="12"/>
      <c r="D279" s="12"/>
      <c r="E279" s="12"/>
      <c r="F279" s="219"/>
    </row>
    <row r="280" spans="1:6" ht="28.5" customHeight="1" x14ac:dyDescent="0.2">
      <c r="A280" s="1"/>
      <c r="B280" s="12"/>
      <c r="C280" s="12"/>
      <c r="D280" s="12"/>
      <c r="E280" s="12"/>
      <c r="F280" s="219"/>
    </row>
    <row r="281" spans="1:6" ht="28.5" customHeight="1" x14ac:dyDescent="0.2">
      <c r="A281" s="1"/>
      <c r="B281" s="12"/>
      <c r="C281" s="12"/>
      <c r="D281" s="12"/>
      <c r="E281" s="12"/>
      <c r="F281" s="21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69:F169"/>
    <mergeCell ref="A12:F12"/>
    <mergeCell ref="A13:F13"/>
    <mergeCell ref="A168:F168"/>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9"/>
  <sheetViews>
    <sheetView topLeftCell="E1" workbookViewId="0">
      <selection activeCell="D14" sqref="D14"/>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11" style="3"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8" width="9.140625" style="79"/>
    <col min="19" max="16384" width="9.140625" style="2"/>
  </cols>
  <sheetData>
    <row r="1" spans="1:18" ht="100.5" customHeight="1" x14ac:dyDescent="0.2">
      <c r="A1" s="16" t="s">
        <v>26</v>
      </c>
      <c r="B1" s="16"/>
      <c r="C1" s="16"/>
      <c r="D1" s="16"/>
      <c r="G1" s="26"/>
      <c r="H1" s="332" t="s">
        <v>193</v>
      </c>
      <c r="I1" s="333"/>
    </row>
    <row r="2" spans="1:18" ht="27.75" customHeight="1" x14ac:dyDescent="0.2">
      <c r="A2" s="336" t="s">
        <v>192</v>
      </c>
      <c r="B2" s="288"/>
      <c r="C2" s="288"/>
      <c r="D2" s="288"/>
      <c r="E2" s="288"/>
      <c r="F2" s="288"/>
      <c r="G2" s="288"/>
      <c r="H2" s="288"/>
      <c r="I2" s="288"/>
      <c r="J2" s="288"/>
      <c r="K2" s="288"/>
      <c r="L2" s="288"/>
      <c r="M2" s="288"/>
      <c r="N2" s="288"/>
      <c r="O2" s="288"/>
      <c r="P2" s="288"/>
      <c r="Q2" s="288"/>
    </row>
    <row r="3" spans="1:18" ht="17.25" customHeight="1" x14ac:dyDescent="0.2">
      <c r="A3" s="16"/>
      <c r="B3" s="16"/>
      <c r="C3" s="16"/>
      <c r="D3" s="16"/>
      <c r="G3" s="26"/>
    </row>
    <row r="4" spans="1:18" s="11" customFormat="1" ht="25.5" customHeight="1" x14ac:dyDescent="0.2">
      <c r="A4" s="334" t="str">
        <f>Overview!B4&amp; " - Effective from "&amp;Overview!D4&amp;" - "&amp;Overview!E4&amp;" new designated EHV charges"</f>
        <v>SP Distribution - Effective from 1 April 2023 - Final new designated EHV charges</v>
      </c>
      <c r="B4" s="335"/>
      <c r="C4" s="335"/>
      <c r="D4" s="335"/>
      <c r="E4" s="335"/>
      <c r="F4" s="335"/>
      <c r="G4" s="335"/>
      <c r="H4" s="335"/>
      <c r="I4" s="335"/>
      <c r="J4" s="335"/>
      <c r="K4" s="335"/>
      <c r="L4" s="335"/>
      <c r="M4" s="335"/>
      <c r="N4" s="335"/>
      <c r="O4" s="335"/>
      <c r="P4" s="335"/>
      <c r="Q4" s="335"/>
      <c r="R4" s="247"/>
    </row>
    <row r="5" spans="1:18" ht="69.75" customHeight="1" x14ac:dyDescent="0.2">
      <c r="A5" s="30" t="s">
        <v>196</v>
      </c>
      <c r="B5" s="30" t="s">
        <v>103</v>
      </c>
      <c r="C5" s="30" t="s">
        <v>63</v>
      </c>
      <c r="D5" s="30" t="s">
        <v>64</v>
      </c>
      <c r="E5" s="30" t="s">
        <v>104</v>
      </c>
      <c r="F5" s="30" t="s">
        <v>63</v>
      </c>
      <c r="G5" s="30" t="s">
        <v>65</v>
      </c>
      <c r="H5" s="76" t="s">
        <v>57</v>
      </c>
      <c r="I5" s="57" t="s">
        <v>726</v>
      </c>
      <c r="J5" s="76" t="str">
        <f>'Annex 2 EHV charges'!I10</f>
        <v>Import
Super Red
unit charge
(p/kWh)</v>
      </c>
      <c r="K5" s="76" t="str">
        <f>'Annex 2 EHV charges'!J10</f>
        <v>Import
fixed charge
(p/day)</v>
      </c>
      <c r="L5" s="76" t="str">
        <f>'Annex 2 EHV charges'!K10</f>
        <v>Import
capacity charge
(p/kVA/day)</v>
      </c>
      <c r="M5" s="76" t="str">
        <f>'Annex 2 EHV charges'!L10</f>
        <v>Import
exceeded capacity charge
(p/kVA/day)</v>
      </c>
      <c r="N5" s="76" t="str">
        <f>'Annex 2 EHV charges'!M10</f>
        <v>Export
Super Red
unit charge
(p/kWh)</v>
      </c>
      <c r="O5" s="76" t="str">
        <f>'Annex 2 EHV charges'!N10</f>
        <v>Export
fixed charge
(p/day)</v>
      </c>
      <c r="P5" s="76" t="str">
        <f>'Annex 2 EHV charges'!O10</f>
        <v>Export
capacity charge
(p/kVA/day)</v>
      </c>
      <c r="Q5" s="76" t="str">
        <f>'Annex 2 EHV charges'!P10</f>
        <v>Export
exceeded capacity charge
(p/kVA/day)</v>
      </c>
    </row>
    <row r="6" spans="1:18" ht="22.5" customHeight="1" x14ac:dyDescent="0.2">
      <c r="A6" s="47" t="s">
        <v>1611</v>
      </c>
      <c r="B6" s="47" t="s">
        <v>82</v>
      </c>
      <c r="C6" s="47">
        <v>863</v>
      </c>
      <c r="D6" s="254">
        <v>1800060207438</v>
      </c>
      <c r="E6" s="48" t="s">
        <v>83</v>
      </c>
      <c r="F6" s="223">
        <v>663</v>
      </c>
      <c r="G6" s="222">
        <v>1800060207447</v>
      </c>
      <c r="H6" s="60" t="s">
        <v>841</v>
      </c>
      <c r="I6" s="224"/>
      <c r="J6" s="64" t="s">
        <v>703</v>
      </c>
      <c r="K6" s="65">
        <v>260.29499216353884</v>
      </c>
      <c r="L6" s="65">
        <v>1.05</v>
      </c>
      <c r="M6" s="65">
        <v>1.05</v>
      </c>
      <c r="N6" s="66" t="s">
        <v>703</v>
      </c>
      <c r="O6" s="67">
        <v>7822.94</v>
      </c>
      <c r="P6" s="67">
        <v>0.05</v>
      </c>
      <c r="Q6" s="67">
        <v>0.05</v>
      </c>
    </row>
    <row r="7" spans="1:18" ht="22.5" customHeight="1" x14ac:dyDescent="0.2">
      <c r="A7" s="47" t="s">
        <v>1611</v>
      </c>
      <c r="B7" s="47" t="s">
        <v>84</v>
      </c>
      <c r="C7" s="47">
        <v>878</v>
      </c>
      <c r="D7" s="254">
        <v>1800060445640</v>
      </c>
      <c r="E7" s="48" t="s">
        <v>93</v>
      </c>
      <c r="F7" s="223">
        <v>678</v>
      </c>
      <c r="G7" s="222">
        <v>1800060445659</v>
      </c>
      <c r="H7" s="60" t="s">
        <v>852</v>
      </c>
      <c r="I7" s="224"/>
      <c r="J7" s="64" t="s">
        <v>703</v>
      </c>
      <c r="K7" s="65">
        <v>470.8349921635388</v>
      </c>
      <c r="L7" s="65">
        <v>0.89</v>
      </c>
      <c r="M7" s="65">
        <v>0.89</v>
      </c>
      <c r="N7" s="66" t="s">
        <v>703</v>
      </c>
      <c r="O7" s="67">
        <v>23091.96</v>
      </c>
      <c r="P7" s="67">
        <v>0.05</v>
      </c>
      <c r="Q7" s="67">
        <v>0.05</v>
      </c>
    </row>
    <row r="8" spans="1:18" ht="22.5" customHeight="1" x14ac:dyDescent="0.2">
      <c r="A8" s="47" t="s">
        <v>1611</v>
      </c>
      <c r="B8" s="47" t="s">
        <v>85</v>
      </c>
      <c r="C8" s="255">
        <v>819</v>
      </c>
      <c r="D8" s="256">
        <v>1800060632661</v>
      </c>
      <c r="E8" s="48" t="s">
        <v>94</v>
      </c>
      <c r="F8" s="223">
        <v>699</v>
      </c>
      <c r="G8" s="256">
        <v>1800060632670</v>
      </c>
      <c r="H8" s="257" t="s">
        <v>803</v>
      </c>
      <c r="I8" s="258" t="s">
        <v>1604</v>
      </c>
      <c r="J8" s="64" t="s">
        <v>703</v>
      </c>
      <c r="K8" s="65">
        <v>787.31</v>
      </c>
      <c r="L8" s="65">
        <v>1.9</v>
      </c>
      <c r="M8" s="65">
        <v>1.9</v>
      </c>
      <c r="N8" s="66">
        <v>-1.1220000000000001</v>
      </c>
      <c r="O8" s="67">
        <v>8336.18</v>
      </c>
      <c r="P8" s="67">
        <v>0.05</v>
      </c>
      <c r="Q8" s="67">
        <v>0.05</v>
      </c>
    </row>
    <row r="9" spans="1:18" ht="22.5" customHeight="1" x14ac:dyDescent="0.2">
      <c r="A9" s="47" t="s">
        <v>1611</v>
      </c>
      <c r="B9" s="47" t="s">
        <v>86</v>
      </c>
      <c r="C9" s="255">
        <v>854</v>
      </c>
      <c r="D9" s="256">
        <v>1800035261359</v>
      </c>
      <c r="E9" s="48" t="s">
        <v>95</v>
      </c>
      <c r="F9" s="223">
        <v>654</v>
      </c>
      <c r="G9" s="256">
        <v>1800053946507</v>
      </c>
      <c r="H9" s="257" t="s">
        <v>834</v>
      </c>
      <c r="I9" s="258">
        <v>4</v>
      </c>
      <c r="J9" s="64" t="s">
        <v>703</v>
      </c>
      <c r="K9" s="65">
        <v>23397.55</v>
      </c>
      <c r="L9" s="65">
        <v>2.75</v>
      </c>
      <c r="M9" s="65">
        <v>2.75</v>
      </c>
      <c r="N9" s="66">
        <v>-1.1220000000000001</v>
      </c>
      <c r="O9" s="67">
        <v>771.95</v>
      </c>
      <c r="P9" s="67">
        <v>0.05</v>
      </c>
      <c r="Q9" s="67">
        <v>0.05</v>
      </c>
    </row>
    <row r="10" spans="1:18" ht="22.5" customHeight="1" x14ac:dyDescent="0.2">
      <c r="A10" s="47" t="s">
        <v>1611</v>
      </c>
      <c r="B10" s="47" t="s">
        <v>87</v>
      </c>
      <c r="C10" s="255">
        <v>870</v>
      </c>
      <c r="D10" s="256">
        <v>1800060963650</v>
      </c>
      <c r="E10" s="48" t="s">
        <v>96</v>
      </c>
      <c r="F10" s="223">
        <v>710</v>
      </c>
      <c r="G10" s="256">
        <v>1800060963669</v>
      </c>
      <c r="H10" s="257" t="s">
        <v>895</v>
      </c>
      <c r="I10" s="258" t="s">
        <v>1604</v>
      </c>
      <c r="J10" s="64" t="s">
        <v>703</v>
      </c>
      <c r="K10" s="65">
        <v>1576.96</v>
      </c>
      <c r="L10" s="65">
        <v>2.15</v>
      </c>
      <c r="M10" s="65">
        <v>2.15</v>
      </c>
      <c r="N10" s="66">
        <v>-1.631</v>
      </c>
      <c r="O10" s="67">
        <v>5914.15</v>
      </c>
      <c r="P10" s="67">
        <v>0.05</v>
      </c>
      <c r="Q10" s="67">
        <v>0.05</v>
      </c>
    </row>
    <row r="11" spans="1:18" ht="22.5" customHeight="1" x14ac:dyDescent="0.2">
      <c r="A11" s="47" t="s">
        <v>1611</v>
      </c>
      <c r="B11" s="47" t="s">
        <v>88</v>
      </c>
      <c r="C11" s="255">
        <v>896</v>
      </c>
      <c r="D11" s="256">
        <v>1800061114388</v>
      </c>
      <c r="E11" s="48" t="s">
        <v>97</v>
      </c>
      <c r="F11" s="223">
        <v>714</v>
      </c>
      <c r="G11" s="256">
        <v>1800061114397</v>
      </c>
      <c r="H11" s="257" t="s">
        <v>905</v>
      </c>
      <c r="I11" s="258" t="s">
        <v>1604</v>
      </c>
      <c r="J11" s="64" t="s">
        <v>703</v>
      </c>
      <c r="K11" s="65">
        <v>81.8</v>
      </c>
      <c r="L11" s="65">
        <v>2.0699999999999998</v>
      </c>
      <c r="M11" s="65">
        <v>2.0699999999999998</v>
      </c>
      <c r="N11" s="66">
        <v>-1.369</v>
      </c>
      <c r="O11" s="67">
        <v>2981.38</v>
      </c>
      <c r="P11" s="67">
        <v>0.05</v>
      </c>
      <c r="Q11" s="67">
        <v>0.05</v>
      </c>
    </row>
    <row r="12" spans="1:18" ht="22.5" customHeight="1" x14ac:dyDescent="0.2">
      <c r="A12" s="47" t="s">
        <v>1611</v>
      </c>
      <c r="B12" s="47" t="s">
        <v>89</v>
      </c>
      <c r="C12" s="255">
        <v>866</v>
      </c>
      <c r="D12" s="256">
        <v>1800051523646</v>
      </c>
      <c r="E12" s="48" t="s">
        <v>98</v>
      </c>
      <c r="F12" s="223" t="s">
        <v>952</v>
      </c>
      <c r="G12" s="256" t="s">
        <v>1604</v>
      </c>
      <c r="H12" s="257" t="s">
        <v>908</v>
      </c>
      <c r="I12" s="258">
        <v>3</v>
      </c>
      <c r="J12" s="64">
        <v>0.70799999999999996</v>
      </c>
      <c r="K12" s="65">
        <v>27627.14</v>
      </c>
      <c r="L12" s="65">
        <v>1.25</v>
      </c>
      <c r="M12" s="65">
        <v>1.25</v>
      </c>
      <c r="N12" s="66">
        <v>-0.70899999999999996</v>
      </c>
      <c r="O12" s="67">
        <v>6496.12</v>
      </c>
      <c r="P12" s="67">
        <v>0.05</v>
      </c>
      <c r="Q12" s="67">
        <v>0.05</v>
      </c>
    </row>
    <row r="13" spans="1:18" ht="22.5" customHeight="1" x14ac:dyDescent="0.2">
      <c r="A13" s="47" t="s">
        <v>1611</v>
      </c>
      <c r="B13" s="47" t="s">
        <v>90</v>
      </c>
      <c r="C13" s="255" t="s">
        <v>941</v>
      </c>
      <c r="D13" s="256" t="s">
        <v>941</v>
      </c>
      <c r="E13" s="48" t="s">
        <v>99</v>
      </c>
      <c r="F13" s="223" t="s">
        <v>961</v>
      </c>
      <c r="G13" s="256" t="s">
        <v>961</v>
      </c>
      <c r="H13" s="257" t="s">
        <v>918</v>
      </c>
      <c r="I13" s="258" t="s">
        <v>1604</v>
      </c>
      <c r="J13" s="64" t="s">
        <v>703</v>
      </c>
      <c r="K13" s="65">
        <v>904.67</v>
      </c>
      <c r="L13" s="65">
        <v>1.45</v>
      </c>
      <c r="M13" s="65">
        <v>1.45</v>
      </c>
      <c r="N13" s="66">
        <v>-0.49399999999999999</v>
      </c>
      <c r="O13" s="67">
        <v>4455.49</v>
      </c>
      <c r="P13" s="67">
        <v>0.05</v>
      </c>
      <c r="Q13" s="67">
        <v>0.05</v>
      </c>
    </row>
    <row r="14" spans="1:18" ht="22.5" customHeight="1" x14ac:dyDescent="0.2">
      <c r="A14" s="47" t="s">
        <v>1611</v>
      </c>
      <c r="B14" s="47" t="s">
        <v>91</v>
      </c>
      <c r="C14" s="255">
        <v>324</v>
      </c>
      <c r="D14" s="255">
        <v>1800035334227</v>
      </c>
      <c r="E14" s="48" t="s">
        <v>100</v>
      </c>
      <c r="F14" s="223" t="s">
        <v>1613</v>
      </c>
      <c r="G14" s="256">
        <v>1800035334227</v>
      </c>
      <c r="H14" s="259" t="s">
        <v>884</v>
      </c>
      <c r="I14" s="258">
        <v>2</v>
      </c>
      <c r="J14" s="64" t="s">
        <v>703</v>
      </c>
      <c r="K14" s="65">
        <v>30878.255720856178</v>
      </c>
      <c r="L14" s="64">
        <v>1.06</v>
      </c>
      <c r="M14" s="64">
        <v>1.06</v>
      </c>
      <c r="N14" s="66" t="s">
        <v>703</v>
      </c>
      <c r="O14" s="66" t="s">
        <v>703</v>
      </c>
      <c r="P14" s="66" t="s">
        <v>703</v>
      </c>
      <c r="Q14" s="66" t="s">
        <v>703</v>
      </c>
    </row>
    <row r="15" spans="1:18" ht="22.5" customHeight="1" x14ac:dyDescent="0.2">
      <c r="A15" s="47" t="s">
        <v>1611</v>
      </c>
      <c r="B15" s="47" t="s">
        <v>92</v>
      </c>
      <c r="C15" s="101">
        <v>859</v>
      </c>
      <c r="D15" s="222">
        <v>1800035320127</v>
      </c>
      <c r="E15" s="48" t="s">
        <v>101</v>
      </c>
      <c r="F15" s="223">
        <v>697</v>
      </c>
      <c r="G15" s="256">
        <v>1800060630637</v>
      </c>
      <c r="H15" s="49" t="s">
        <v>907</v>
      </c>
      <c r="I15" s="258">
        <v>4</v>
      </c>
      <c r="J15" s="64" t="s">
        <v>703</v>
      </c>
      <c r="K15" s="65">
        <v>32834.629999999997</v>
      </c>
      <c r="L15" s="64">
        <v>5.03</v>
      </c>
      <c r="M15" s="64">
        <v>5.03</v>
      </c>
      <c r="N15" s="66" t="s">
        <v>703</v>
      </c>
      <c r="O15" s="67">
        <v>13982.47</v>
      </c>
      <c r="P15" s="67">
        <v>0.05</v>
      </c>
      <c r="Q15" s="67">
        <v>0.05</v>
      </c>
    </row>
    <row r="17" spans="1:17" ht="27.75" customHeight="1" x14ac:dyDescent="0.2">
      <c r="A17" s="334" t="str">
        <f>Overview!B4&amp; " - Effective from "&amp;Overview!D4&amp;" - "&amp;Overview!E4&amp;" new designated EHV line loss factors"</f>
        <v>SP Distribution - Effective from 1 April 2023 - Final new designated EHV line loss factors</v>
      </c>
      <c r="B17" s="335"/>
      <c r="C17" s="335"/>
      <c r="D17" s="335"/>
      <c r="E17" s="335"/>
      <c r="F17" s="335"/>
      <c r="G17" s="335"/>
      <c r="H17" s="335"/>
      <c r="I17" s="335"/>
      <c r="J17" s="335"/>
      <c r="K17" s="335"/>
      <c r="L17" s="335"/>
      <c r="M17" s="335"/>
      <c r="N17" s="335"/>
      <c r="O17" s="335"/>
      <c r="P17" s="335"/>
      <c r="Q17" s="335"/>
    </row>
    <row r="18" spans="1:17" ht="62.25" customHeight="1" x14ac:dyDescent="0.2">
      <c r="A18" s="30" t="s">
        <v>196</v>
      </c>
      <c r="B18" s="30" t="s">
        <v>103</v>
      </c>
      <c r="C18" s="30" t="s">
        <v>63</v>
      </c>
      <c r="D18" s="30" t="s">
        <v>64</v>
      </c>
      <c r="E18" s="30" t="s">
        <v>104</v>
      </c>
      <c r="F18" s="30" t="s">
        <v>63</v>
      </c>
      <c r="G18" s="30" t="s">
        <v>65</v>
      </c>
      <c r="H18" s="76" t="s">
        <v>57</v>
      </c>
      <c r="I18" s="57" t="s">
        <v>726</v>
      </c>
      <c r="J18" s="34" t="s">
        <v>163</v>
      </c>
      <c r="K18" s="34" t="s">
        <v>162</v>
      </c>
      <c r="L18" s="34" t="s">
        <v>164</v>
      </c>
      <c r="M18" s="34" t="s">
        <v>165</v>
      </c>
      <c r="N18" s="36" t="s">
        <v>166</v>
      </c>
      <c r="O18" s="36" t="s">
        <v>167</v>
      </c>
      <c r="P18" s="36" t="s">
        <v>168</v>
      </c>
      <c r="Q18" s="36" t="s">
        <v>169</v>
      </c>
    </row>
    <row r="19" spans="1:17" ht="22.5" customHeight="1" x14ac:dyDescent="0.2">
      <c r="A19" s="47"/>
      <c r="B19" s="47" t="s">
        <v>36</v>
      </c>
      <c r="C19" s="47"/>
      <c r="D19" s="47"/>
      <c r="E19" s="48" t="s">
        <v>47</v>
      </c>
      <c r="F19" s="37"/>
      <c r="G19" s="37"/>
      <c r="H19" s="38"/>
      <c r="I19" s="38"/>
      <c r="J19" s="39"/>
      <c r="K19" s="39"/>
      <c r="L19" s="32"/>
      <c r="M19" s="33"/>
      <c r="N19" s="35"/>
      <c r="O19" s="35"/>
      <c r="P19" s="35"/>
      <c r="Q19" s="35"/>
    </row>
    <row r="20" spans="1:17" ht="22.5" customHeight="1" x14ac:dyDescent="0.2">
      <c r="A20" s="47"/>
      <c r="B20" s="47" t="s">
        <v>37</v>
      </c>
      <c r="C20" s="47"/>
      <c r="D20" s="47"/>
      <c r="E20" s="48" t="s">
        <v>48</v>
      </c>
      <c r="F20" s="37"/>
      <c r="G20" s="37"/>
      <c r="H20" s="38"/>
      <c r="I20" s="38"/>
      <c r="J20" s="39"/>
      <c r="K20" s="39"/>
      <c r="L20" s="32"/>
      <c r="M20" s="33"/>
      <c r="N20" s="35"/>
      <c r="O20" s="35"/>
      <c r="P20" s="35"/>
      <c r="Q20" s="35"/>
    </row>
    <row r="21" spans="1:17" ht="22.5" customHeight="1" x14ac:dyDescent="0.2">
      <c r="A21" s="47"/>
      <c r="B21" s="47" t="s">
        <v>38</v>
      </c>
      <c r="C21" s="47"/>
      <c r="D21" s="47"/>
      <c r="E21" s="48" t="s">
        <v>49</v>
      </c>
      <c r="F21" s="37"/>
      <c r="G21" s="37"/>
      <c r="H21" s="38"/>
      <c r="I21" s="38"/>
      <c r="J21" s="39"/>
      <c r="K21" s="39"/>
      <c r="L21" s="32"/>
      <c r="M21" s="33"/>
      <c r="N21" s="35"/>
      <c r="O21" s="35"/>
      <c r="P21" s="35"/>
      <c r="Q21" s="35"/>
    </row>
    <row r="22" spans="1:17" ht="22.5" customHeight="1" x14ac:dyDescent="0.2">
      <c r="A22" s="47"/>
      <c r="B22" s="47" t="s">
        <v>39</v>
      </c>
      <c r="C22" s="47"/>
      <c r="D22" s="47"/>
      <c r="E22" s="48" t="s">
        <v>50</v>
      </c>
      <c r="F22" s="37"/>
      <c r="G22" s="37"/>
      <c r="H22" s="38"/>
      <c r="I22" s="38"/>
      <c r="J22" s="39"/>
      <c r="K22" s="39"/>
      <c r="L22" s="32"/>
      <c r="M22" s="33"/>
      <c r="N22" s="35"/>
      <c r="O22" s="35"/>
      <c r="P22" s="35"/>
      <c r="Q22" s="35"/>
    </row>
    <row r="23" spans="1:17" ht="22.5" customHeight="1" x14ac:dyDescent="0.2">
      <c r="A23" s="47"/>
      <c r="B23" s="47" t="s">
        <v>40</v>
      </c>
      <c r="C23" s="47"/>
      <c r="D23" s="47"/>
      <c r="E23" s="48" t="s">
        <v>51</v>
      </c>
      <c r="F23" s="37"/>
      <c r="G23" s="37"/>
      <c r="H23" s="38"/>
      <c r="I23" s="38"/>
      <c r="J23" s="39"/>
      <c r="K23" s="39"/>
      <c r="L23" s="32"/>
      <c r="M23" s="33"/>
      <c r="N23" s="35"/>
      <c r="O23" s="35"/>
      <c r="P23" s="35"/>
      <c r="Q23" s="35"/>
    </row>
    <row r="24" spans="1:17" ht="22.5" customHeight="1" x14ac:dyDescent="0.2">
      <c r="A24" s="47"/>
      <c r="B24" s="47" t="s">
        <v>41</v>
      </c>
      <c r="C24" s="47"/>
      <c r="D24" s="47"/>
      <c r="E24" s="48" t="s">
        <v>52</v>
      </c>
      <c r="F24" s="37"/>
      <c r="G24" s="37"/>
      <c r="H24" s="38"/>
      <c r="I24" s="38"/>
      <c r="J24" s="39"/>
      <c r="K24" s="39"/>
      <c r="L24" s="32"/>
      <c r="M24" s="33"/>
      <c r="N24" s="35"/>
      <c r="O24" s="35"/>
      <c r="P24" s="35"/>
      <c r="Q24" s="35"/>
    </row>
    <row r="25" spans="1:17" ht="22.5" customHeight="1" x14ac:dyDescent="0.2">
      <c r="A25" s="47"/>
      <c r="B25" s="47" t="s">
        <v>42</v>
      </c>
      <c r="C25" s="47"/>
      <c r="D25" s="47"/>
      <c r="E25" s="48" t="s">
        <v>53</v>
      </c>
      <c r="F25" s="37"/>
      <c r="G25" s="37"/>
      <c r="H25" s="38"/>
      <c r="I25" s="38"/>
      <c r="J25" s="39"/>
      <c r="K25" s="39"/>
      <c r="L25" s="32"/>
      <c r="M25" s="33"/>
      <c r="N25" s="35"/>
      <c r="O25" s="35"/>
      <c r="P25" s="35"/>
      <c r="Q25" s="35"/>
    </row>
    <row r="26" spans="1:17" ht="22.5" customHeight="1" x14ac:dyDescent="0.2">
      <c r="A26" s="47"/>
      <c r="B26" s="47" t="s">
        <v>43</v>
      </c>
      <c r="C26" s="47"/>
      <c r="D26" s="47"/>
      <c r="E26" s="48" t="s">
        <v>54</v>
      </c>
      <c r="F26" s="37"/>
      <c r="G26" s="37"/>
      <c r="H26" s="38"/>
      <c r="I26" s="38"/>
      <c r="J26" s="39"/>
      <c r="K26" s="39"/>
      <c r="L26" s="32"/>
      <c r="M26" s="33"/>
      <c r="N26" s="35"/>
      <c r="O26" s="35"/>
      <c r="P26" s="35"/>
      <c r="Q26" s="35"/>
    </row>
    <row r="27" spans="1:17" ht="22.5" customHeight="1" x14ac:dyDescent="0.2">
      <c r="A27" s="47"/>
      <c r="B27" s="47" t="s">
        <v>44</v>
      </c>
      <c r="C27" s="47"/>
      <c r="D27" s="47"/>
      <c r="E27" s="48" t="s">
        <v>55</v>
      </c>
      <c r="F27" s="37"/>
      <c r="G27" s="37"/>
      <c r="H27" s="38"/>
      <c r="I27" s="38"/>
      <c r="J27" s="39"/>
      <c r="K27" s="39"/>
      <c r="L27" s="32"/>
      <c r="M27" s="33"/>
      <c r="N27" s="35"/>
      <c r="O27" s="35"/>
      <c r="P27" s="35"/>
      <c r="Q27" s="35"/>
    </row>
    <row r="28" spans="1:17" ht="22.5" customHeight="1" x14ac:dyDescent="0.2">
      <c r="A28" s="47"/>
      <c r="B28" s="47" t="s">
        <v>45</v>
      </c>
      <c r="C28" s="47"/>
      <c r="D28" s="47"/>
      <c r="E28" s="48" t="s">
        <v>56</v>
      </c>
      <c r="F28" s="37"/>
      <c r="G28" s="37"/>
      <c r="H28" s="38"/>
      <c r="I28" s="38"/>
      <c r="J28" s="39"/>
      <c r="K28" s="39"/>
      <c r="L28" s="32"/>
      <c r="M28" s="33"/>
      <c r="N28" s="35"/>
      <c r="O28" s="35"/>
      <c r="P28" s="35"/>
      <c r="Q28" s="35"/>
    </row>
    <row r="29" spans="1:17" s="79" customFormat="1" ht="27.75" customHeight="1" x14ac:dyDescent="0.2">
      <c r="E29" s="238"/>
      <c r="F29" s="238"/>
      <c r="H29" s="238"/>
      <c r="I29" s="238"/>
      <c r="J29" s="238"/>
      <c r="K29" s="248"/>
      <c r="L29" s="50"/>
      <c r="M29" s="5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8"/>
  <sheetViews>
    <sheetView workbookViewId="0"/>
  </sheetViews>
  <sheetFormatPr defaultRowHeight="27.75" customHeight="1" x14ac:dyDescent="0.2"/>
  <cols>
    <col min="1" max="1" width="49" style="2" bestFit="1" customWidth="1"/>
    <col min="2" max="2" width="28.7109375" style="3" customWidth="1"/>
    <col min="3" max="3" width="8.7109375" style="2" customWidth="1"/>
    <col min="4" max="6" width="17.5703125" style="3" customWidth="1"/>
    <col min="7" max="9" width="9.140625" style="79"/>
    <col min="10" max="16384" width="9.140625" style="2"/>
  </cols>
  <sheetData>
    <row r="1" spans="1:7" s="79" customFormat="1" ht="27.75" customHeight="1" x14ac:dyDescent="0.2">
      <c r="A1" s="237" t="s">
        <v>26</v>
      </c>
      <c r="B1" s="337"/>
      <c r="C1" s="337"/>
      <c r="D1" s="251"/>
      <c r="E1" s="251"/>
      <c r="F1" s="251"/>
    </row>
    <row r="2" spans="1:7" ht="35.1" customHeight="1" x14ac:dyDescent="0.2">
      <c r="A2" s="292" t="str">
        <f>Overview!B4&amp; " - Effective from "&amp;Overview!D4&amp;" - "&amp;Overview!E4&amp;" Supplier of Last Resort and Eligible Bad Debt Pass-Through Costs"</f>
        <v>SP Distribution - Effective from 1 April 2023 - Final Supplier of Last Resort and Eligible Bad Debt Pass-Through Costs</v>
      </c>
      <c r="B2" s="293"/>
      <c r="C2" s="293"/>
      <c r="D2" s="293"/>
      <c r="E2" s="293"/>
      <c r="F2" s="294"/>
    </row>
    <row r="3" spans="1:7" s="88" customFormat="1" ht="21" customHeight="1" x14ac:dyDescent="0.2">
      <c r="A3" s="194"/>
      <c r="B3" s="194"/>
      <c r="C3" s="194"/>
      <c r="D3" s="194"/>
      <c r="E3" s="194"/>
      <c r="F3" s="194"/>
    </row>
    <row r="4" spans="1:7" ht="78.75" customHeight="1" x14ac:dyDescent="0.2">
      <c r="A4" s="30" t="s">
        <v>181</v>
      </c>
      <c r="B4" s="204" t="s">
        <v>477</v>
      </c>
      <c r="C4" s="204" t="s">
        <v>31</v>
      </c>
      <c r="D4" s="204" t="s">
        <v>528</v>
      </c>
      <c r="E4" s="204" t="s">
        <v>529</v>
      </c>
      <c r="F4" s="204" t="s">
        <v>530</v>
      </c>
    </row>
    <row r="5" spans="1:7" ht="45" x14ac:dyDescent="0.2">
      <c r="A5" s="19" t="s">
        <v>197</v>
      </c>
      <c r="B5" s="40" t="s">
        <v>757</v>
      </c>
      <c r="C5" s="249" t="s">
        <v>713</v>
      </c>
      <c r="D5" s="205">
        <v>0.13943265097264146</v>
      </c>
      <c r="E5" s="205"/>
      <c r="F5" s="205">
        <v>0.15575070846522324</v>
      </c>
      <c r="G5" s="250"/>
    </row>
    <row r="6" spans="1:7" ht="27" customHeight="1" x14ac:dyDescent="0.2">
      <c r="A6" s="19" t="s">
        <v>535</v>
      </c>
      <c r="B6" s="44" t="s">
        <v>759</v>
      </c>
      <c r="C6" s="185" t="s">
        <v>712</v>
      </c>
      <c r="D6" s="206"/>
      <c r="E6" s="206"/>
      <c r="F6" s="205">
        <v>0.15575070846522324</v>
      </c>
      <c r="G6" s="250"/>
    </row>
    <row r="7" spans="1:7" ht="27" customHeight="1" x14ac:dyDescent="0.2">
      <c r="A7" s="19" t="s">
        <v>536</v>
      </c>
      <c r="B7" s="44" t="s">
        <v>760</v>
      </c>
      <c r="C7" s="185" t="s">
        <v>712</v>
      </c>
      <c r="D7" s="206"/>
      <c r="E7" s="206"/>
      <c r="F7" s="205">
        <v>0.15575070846522324</v>
      </c>
      <c r="G7" s="250"/>
    </row>
    <row r="8" spans="1:7" ht="27" customHeight="1" x14ac:dyDescent="0.2">
      <c r="A8" s="19" t="s">
        <v>537</v>
      </c>
      <c r="B8" s="44" t="s">
        <v>761</v>
      </c>
      <c r="C8" s="185" t="s">
        <v>712</v>
      </c>
      <c r="D8" s="206"/>
      <c r="E8" s="206"/>
      <c r="F8" s="205">
        <v>0.15575070846522324</v>
      </c>
      <c r="G8" s="250"/>
    </row>
    <row r="9" spans="1:7" ht="27" customHeight="1" x14ac:dyDescent="0.2">
      <c r="A9" s="19" t="s">
        <v>538</v>
      </c>
      <c r="B9" s="44" t="s">
        <v>762</v>
      </c>
      <c r="C9" s="185" t="s">
        <v>712</v>
      </c>
      <c r="D9" s="206"/>
      <c r="E9" s="206"/>
      <c r="F9" s="205">
        <v>0.15575070846522324</v>
      </c>
      <c r="G9" s="250"/>
    </row>
    <row r="10" spans="1:7" ht="27" customHeight="1" x14ac:dyDescent="0.2">
      <c r="A10" s="19" t="s">
        <v>539</v>
      </c>
      <c r="B10" s="44" t="s">
        <v>763</v>
      </c>
      <c r="C10" s="185" t="s">
        <v>712</v>
      </c>
      <c r="D10" s="206"/>
      <c r="E10" s="206"/>
      <c r="F10" s="205">
        <v>0.15575070846522324</v>
      </c>
      <c r="G10" s="250"/>
    </row>
    <row r="11" spans="1:7" ht="27" customHeight="1" x14ac:dyDescent="0.2">
      <c r="A11" s="186" t="s">
        <v>540</v>
      </c>
      <c r="B11" s="43" t="s">
        <v>737</v>
      </c>
      <c r="C11" s="185">
        <v>0</v>
      </c>
      <c r="D11" s="206"/>
      <c r="E11" s="206"/>
      <c r="F11" s="205">
        <v>0.15575070846522324</v>
      </c>
      <c r="G11" s="250"/>
    </row>
    <row r="12" spans="1:7" ht="27" customHeight="1" x14ac:dyDescent="0.2">
      <c r="A12" s="186" t="s">
        <v>541</v>
      </c>
      <c r="B12" s="43" t="s">
        <v>738</v>
      </c>
      <c r="C12" s="185">
        <v>0</v>
      </c>
      <c r="D12" s="206"/>
      <c r="E12" s="206"/>
      <c r="F12" s="205">
        <v>0.15575070846522324</v>
      </c>
      <c r="G12" s="250"/>
    </row>
    <row r="13" spans="1:7" ht="27" customHeight="1" x14ac:dyDescent="0.2">
      <c r="A13" s="186" t="s">
        <v>542</v>
      </c>
      <c r="B13" s="43" t="s">
        <v>739</v>
      </c>
      <c r="C13" s="185">
        <v>0</v>
      </c>
      <c r="D13" s="206"/>
      <c r="E13" s="206"/>
      <c r="F13" s="205">
        <v>0.15575070846522324</v>
      </c>
      <c r="G13" s="250"/>
    </row>
    <row r="14" spans="1:7" ht="27.75" customHeight="1" x14ac:dyDescent="0.2">
      <c r="A14" s="186" t="s">
        <v>543</v>
      </c>
      <c r="B14" s="43" t="s">
        <v>740</v>
      </c>
      <c r="C14" s="185">
        <v>0</v>
      </c>
      <c r="D14" s="206"/>
      <c r="E14" s="206"/>
      <c r="F14" s="205">
        <v>0.15575070846522324</v>
      </c>
      <c r="G14" s="250"/>
    </row>
    <row r="15" spans="1:7" ht="27.75" customHeight="1" x14ac:dyDescent="0.2">
      <c r="A15" s="189" t="s">
        <v>544</v>
      </c>
      <c r="B15" s="43" t="s">
        <v>741</v>
      </c>
      <c r="C15" s="185">
        <v>0</v>
      </c>
      <c r="D15" s="206"/>
      <c r="E15" s="206"/>
      <c r="F15" s="205">
        <v>0.15575070846522324</v>
      </c>
      <c r="G15" s="250"/>
    </row>
    <row r="16" spans="1:7" ht="27.75" customHeight="1" x14ac:dyDescent="0.2">
      <c r="A16" s="189" t="s">
        <v>545</v>
      </c>
      <c r="B16" s="43" t="s">
        <v>742</v>
      </c>
      <c r="C16" s="185">
        <v>0</v>
      </c>
      <c r="D16" s="206"/>
      <c r="E16" s="206"/>
      <c r="F16" s="205">
        <v>0.15575070846522324</v>
      </c>
      <c r="G16" s="250"/>
    </row>
    <row r="17" spans="1:7" ht="27.75" customHeight="1" x14ac:dyDescent="0.2">
      <c r="A17" s="189" t="s">
        <v>546</v>
      </c>
      <c r="B17" s="43" t="s">
        <v>743</v>
      </c>
      <c r="C17" s="185">
        <v>0</v>
      </c>
      <c r="D17" s="206"/>
      <c r="E17" s="206"/>
      <c r="F17" s="205">
        <v>0.15575070846522324</v>
      </c>
      <c r="G17" s="250"/>
    </row>
    <row r="18" spans="1:7" ht="27.75" customHeight="1" x14ac:dyDescent="0.2">
      <c r="A18" s="189" t="s">
        <v>547</v>
      </c>
      <c r="B18" s="43" t="s">
        <v>744</v>
      </c>
      <c r="C18" s="185">
        <v>0</v>
      </c>
      <c r="D18" s="206"/>
      <c r="E18" s="206"/>
      <c r="F18" s="205">
        <v>0.15575070846522324</v>
      </c>
      <c r="G18" s="250"/>
    </row>
    <row r="19" spans="1:7" ht="27.75" customHeight="1" x14ac:dyDescent="0.2">
      <c r="A19" s="189" t="s">
        <v>548</v>
      </c>
      <c r="B19" s="43" t="s">
        <v>745</v>
      </c>
      <c r="C19" s="185">
        <v>0</v>
      </c>
      <c r="D19" s="206"/>
      <c r="E19" s="206"/>
      <c r="F19" s="205">
        <v>0.15575070846522324</v>
      </c>
      <c r="G19" s="250"/>
    </row>
    <row r="20" spans="1:7" ht="27.75" customHeight="1" x14ac:dyDescent="0.2">
      <c r="A20" s="189" t="s">
        <v>549</v>
      </c>
      <c r="B20" s="43" t="s">
        <v>746</v>
      </c>
      <c r="C20" s="185">
        <v>0</v>
      </c>
      <c r="D20" s="206"/>
      <c r="E20" s="206"/>
      <c r="F20" s="205">
        <v>0.15575070846522324</v>
      </c>
      <c r="G20" s="250"/>
    </row>
    <row r="21" spans="1:7" ht="27.75" customHeight="1" x14ac:dyDescent="0.2">
      <c r="A21" s="189" t="s">
        <v>550</v>
      </c>
      <c r="B21" s="43" t="s">
        <v>747</v>
      </c>
      <c r="C21" s="185">
        <v>0</v>
      </c>
      <c r="D21" s="206"/>
      <c r="E21" s="206"/>
      <c r="F21" s="205">
        <v>0.15575070846522324</v>
      </c>
      <c r="G21" s="250"/>
    </row>
    <row r="22" spans="1:7" ht="27.75" customHeight="1" x14ac:dyDescent="0.2">
      <c r="A22" s="189" t="s">
        <v>551</v>
      </c>
      <c r="B22" s="43" t="s">
        <v>748</v>
      </c>
      <c r="C22" s="185">
        <v>0</v>
      </c>
      <c r="D22" s="206"/>
      <c r="E22" s="206"/>
      <c r="F22" s="205">
        <v>0.15575070846522324</v>
      </c>
      <c r="G22" s="250"/>
    </row>
    <row r="23" spans="1:7" ht="27.75" customHeight="1" x14ac:dyDescent="0.2">
      <c r="A23" s="186" t="s">
        <v>552</v>
      </c>
      <c r="B23" s="43" t="s">
        <v>749</v>
      </c>
      <c r="C23" s="185">
        <v>0</v>
      </c>
      <c r="D23" s="206"/>
      <c r="E23" s="206"/>
      <c r="F23" s="205">
        <v>0.15575070846522324</v>
      </c>
      <c r="G23" s="250"/>
    </row>
    <row r="24" spans="1:7" ht="27.75" customHeight="1" x14ac:dyDescent="0.2">
      <c r="A24" s="186" t="s">
        <v>553</v>
      </c>
      <c r="B24" s="43" t="s">
        <v>750</v>
      </c>
      <c r="C24" s="185">
        <v>0</v>
      </c>
      <c r="D24" s="206"/>
      <c r="E24" s="206"/>
      <c r="F24" s="205">
        <v>0.15575070846522324</v>
      </c>
      <c r="G24" s="250"/>
    </row>
    <row r="25" spans="1:7" ht="27.75" customHeight="1" x14ac:dyDescent="0.2">
      <c r="A25" s="186" t="s">
        <v>554</v>
      </c>
      <c r="B25" s="43" t="s">
        <v>751</v>
      </c>
      <c r="C25" s="185">
        <v>0</v>
      </c>
      <c r="D25" s="206"/>
      <c r="E25" s="206"/>
      <c r="F25" s="205">
        <v>0.15575070846522324</v>
      </c>
      <c r="G25" s="250"/>
    </row>
    <row r="26" spans="1:7" ht="27.75" customHeight="1" x14ac:dyDescent="0.2">
      <c r="A26" s="186" t="s">
        <v>705</v>
      </c>
      <c r="B26" s="184"/>
      <c r="C26" s="249" t="s">
        <v>713</v>
      </c>
      <c r="D26" s="205">
        <f>$D$5</f>
        <v>0.13943265097264146</v>
      </c>
      <c r="E26" s="205"/>
      <c r="F26" s="205">
        <v>0.15575070846522324</v>
      </c>
      <c r="G26" s="250"/>
    </row>
    <row r="27" spans="1:7" ht="27.75" customHeight="1" x14ac:dyDescent="0.2">
      <c r="A27" s="186" t="s">
        <v>557</v>
      </c>
      <c r="B27" s="184"/>
      <c r="C27" s="185" t="s">
        <v>712</v>
      </c>
      <c r="D27" s="206"/>
      <c r="E27" s="206"/>
      <c r="F27" s="205">
        <v>0.15575070846522324</v>
      </c>
      <c r="G27" s="250"/>
    </row>
    <row r="28" spans="1:7" ht="27.75" customHeight="1" x14ac:dyDescent="0.2">
      <c r="A28" s="186" t="s">
        <v>558</v>
      </c>
      <c r="B28" s="184"/>
      <c r="C28" s="185" t="s">
        <v>712</v>
      </c>
      <c r="D28" s="206"/>
      <c r="E28" s="206"/>
      <c r="F28" s="205">
        <v>0.15575070846522324</v>
      </c>
      <c r="G28" s="250"/>
    </row>
    <row r="29" spans="1:7" ht="27.75" customHeight="1" x14ac:dyDescent="0.2">
      <c r="A29" s="186" t="s">
        <v>559</v>
      </c>
      <c r="B29" s="184"/>
      <c r="C29" s="185" t="s">
        <v>712</v>
      </c>
      <c r="D29" s="206"/>
      <c r="E29" s="206"/>
      <c r="F29" s="205">
        <v>0.15575070846522324</v>
      </c>
      <c r="G29" s="250"/>
    </row>
    <row r="30" spans="1:7" ht="27.75" customHeight="1" x14ac:dyDescent="0.2">
      <c r="A30" s="186" t="s">
        <v>560</v>
      </c>
      <c r="B30" s="184"/>
      <c r="C30" s="185" t="s">
        <v>712</v>
      </c>
      <c r="D30" s="206"/>
      <c r="E30" s="206"/>
      <c r="F30" s="205">
        <v>0.15575070846522324</v>
      </c>
      <c r="G30" s="250"/>
    </row>
    <row r="31" spans="1:7" ht="27.75" customHeight="1" x14ac:dyDescent="0.2">
      <c r="A31" s="186" t="s">
        <v>561</v>
      </c>
      <c r="B31" s="184"/>
      <c r="C31" s="185" t="s">
        <v>712</v>
      </c>
      <c r="D31" s="206"/>
      <c r="E31" s="206"/>
      <c r="F31" s="205">
        <v>0.15575070846522324</v>
      </c>
      <c r="G31" s="250"/>
    </row>
    <row r="32" spans="1:7" ht="27.75" customHeight="1" x14ac:dyDescent="0.2">
      <c r="A32" s="186" t="s">
        <v>562</v>
      </c>
      <c r="B32" s="184"/>
      <c r="C32" s="185">
        <v>0</v>
      </c>
      <c r="D32" s="206"/>
      <c r="E32" s="206"/>
      <c r="F32" s="205">
        <v>0.15575070846522324</v>
      </c>
      <c r="G32" s="250"/>
    </row>
    <row r="33" spans="1:7" ht="27.75" customHeight="1" x14ac:dyDescent="0.2">
      <c r="A33" s="186" t="s">
        <v>563</v>
      </c>
      <c r="B33" s="184"/>
      <c r="C33" s="185">
        <v>0</v>
      </c>
      <c r="D33" s="206"/>
      <c r="E33" s="206"/>
      <c r="F33" s="205">
        <v>0.15575070846522324</v>
      </c>
      <c r="G33" s="250"/>
    </row>
    <row r="34" spans="1:7" ht="27.75" customHeight="1" x14ac:dyDescent="0.2">
      <c r="A34" s="186" t="s">
        <v>564</v>
      </c>
      <c r="B34" s="184"/>
      <c r="C34" s="185">
        <v>0</v>
      </c>
      <c r="D34" s="206"/>
      <c r="E34" s="206"/>
      <c r="F34" s="205">
        <v>0.15575070846522324</v>
      </c>
      <c r="G34" s="250"/>
    </row>
    <row r="35" spans="1:7" ht="27.75" customHeight="1" x14ac:dyDescent="0.2">
      <c r="A35" s="186" t="s">
        <v>565</v>
      </c>
      <c r="B35" s="184"/>
      <c r="C35" s="185">
        <v>0</v>
      </c>
      <c r="D35" s="206"/>
      <c r="E35" s="206"/>
      <c r="F35" s="205">
        <v>0.15575070846522324</v>
      </c>
      <c r="G35" s="250"/>
    </row>
    <row r="36" spans="1:7" ht="27.75" customHeight="1" x14ac:dyDescent="0.2">
      <c r="A36" s="186" t="s">
        <v>566</v>
      </c>
      <c r="B36" s="184"/>
      <c r="C36" s="185">
        <v>0</v>
      </c>
      <c r="D36" s="206"/>
      <c r="E36" s="206"/>
      <c r="F36" s="205">
        <v>0.15575070846522324</v>
      </c>
      <c r="G36" s="250"/>
    </row>
    <row r="37" spans="1:7" ht="27.75" customHeight="1" x14ac:dyDescent="0.2">
      <c r="A37" s="189" t="s">
        <v>706</v>
      </c>
      <c r="B37" s="184"/>
      <c r="C37" s="249" t="s">
        <v>713</v>
      </c>
      <c r="D37" s="205">
        <f>$D$5</f>
        <v>0.13943265097264146</v>
      </c>
      <c r="E37" s="205"/>
      <c r="F37" s="205">
        <v>0.15575070846522324</v>
      </c>
      <c r="G37" s="250"/>
    </row>
    <row r="38" spans="1:7" ht="27.75" customHeight="1" x14ac:dyDescent="0.2">
      <c r="A38" s="186" t="s">
        <v>569</v>
      </c>
      <c r="B38" s="184"/>
      <c r="C38" s="185" t="s">
        <v>712</v>
      </c>
      <c r="D38" s="206"/>
      <c r="E38" s="206"/>
      <c r="F38" s="205">
        <v>0.15575070846522324</v>
      </c>
      <c r="G38" s="250"/>
    </row>
    <row r="39" spans="1:7" ht="27.75" customHeight="1" x14ac:dyDescent="0.2">
      <c r="A39" s="186" t="s">
        <v>570</v>
      </c>
      <c r="B39" s="184"/>
      <c r="C39" s="185" t="s">
        <v>712</v>
      </c>
      <c r="D39" s="206"/>
      <c r="E39" s="206"/>
      <c r="F39" s="205">
        <v>0.15575070846522324</v>
      </c>
      <c r="G39" s="250"/>
    </row>
    <row r="40" spans="1:7" ht="27.75" customHeight="1" x14ac:dyDescent="0.2">
      <c r="A40" s="186" t="s">
        <v>571</v>
      </c>
      <c r="B40" s="184"/>
      <c r="C40" s="185" t="s">
        <v>712</v>
      </c>
      <c r="D40" s="206"/>
      <c r="E40" s="206"/>
      <c r="F40" s="205">
        <v>0.15575070846522324</v>
      </c>
      <c r="G40" s="250"/>
    </row>
    <row r="41" spans="1:7" ht="27.75" customHeight="1" x14ac:dyDescent="0.2">
      <c r="A41" s="186" t="s">
        <v>572</v>
      </c>
      <c r="B41" s="184"/>
      <c r="C41" s="185" t="s">
        <v>712</v>
      </c>
      <c r="D41" s="206"/>
      <c r="E41" s="206"/>
      <c r="F41" s="205">
        <v>0.15575070846522324</v>
      </c>
      <c r="G41" s="250"/>
    </row>
    <row r="42" spans="1:7" ht="27.75" customHeight="1" x14ac:dyDescent="0.2">
      <c r="A42" s="186" t="s">
        <v>573</v>
      </c>
      <c r="B42" s="184"/>
      <c r="C42" s="185" t="s">
        <v>712</v>
      </c>
      <c r="D42" s="206"/>
      <c r="E42" s="206"/>
      <c r="F42" s="205">
        <v>0.15575070846522324</v>
      </c>
      <c r="G42" s="250"/>
    </row>
    <row r="43" spans="1:7" ht="27.75" customHeight="1" x14ac:dyDescent="0.2">
      <c r="A43" s="186" t="s">
        <v>574</v>
      </c>
      <c r="B43" s="184"/>
      <c r="C43" s="185">
        <v>0</v>
      </c>
      <c r="D43" s="206"/>
      <c r="E43" s="206"/>
      <c r="F43" s="205">
        <v>0.15575070846522324</v>
      </c>
      <c r="G43" s="250"/>
    </row>
    <row r="44" spans="1:7" ht="27.75" customHeight="1" x14ac:dyDescent="0.2">
      <c r="A44" s="186" t="s">
        <v>575</v>
      </c>
      <c r="B44" s="184"/>
      <c r="C44" s="185">
        <v>0</v>
      </c>
      <c r="D44" s="206"/>
      <c r="E44" s="206"/>
      <c r="F44" s="205">
        <v>0.15575070846522324</v>
      </c>
      <c r="G44" s="250"/>
    </row>
    <row r="45" spans="1:7" ht="27.75" customHeight="1" x14ac:dyDescent="0.2">
      <c r="A45" s="186" t="s">
        <v>576</v>
      </c>
      <c r="B45" s="184"/>
      <c r="C45" s="185">
        <v>0</v>
      </c>
      <c r="D45" s="206"/>
      <c r="E45" s="206"/>
      <c r="F45" s="205">
        <v>0.15575070846522324</v>
      </c>
      <c r="G45" s="250"/>
    </row>
    <row r="46" spans="1:7" ht="27.75" customHeight="1" x14ac:dyDescent="0.2">
      <c r="A46" s="186" t="s">
        <v>577</v>
      </c>
      <c r="B46" s="184"/>
      <c r="C46" s="185">
        <v>0</v>
      </c>
      <c r="D46" s="206"/>
      <c r="E46" s="206"/>
      <c r="F46" s="205">
        <v>0.15575070846522324</v>
      </c>
      <c r="G46" s="250"/>
    </row>
    <row r="47" spans="1:7" ht="27.75" customHeight="1" x14ac:dyDescent="0.2">
      <c r="A47" s="186" t="s">
        <v>578</v>
      </c>
      <c r="B47" s="184"/>
      <c r="C47" s="185">
        <v>0</v>
      </c>
      <c r="D47" s="206"/>
      <c r="E47" s="206"/>
      <c r="F47" s="205">
        <v>0.15575070846522324</v>
      </c>
      <c r="G47" s="250"/>
    </row>
    <row r="48" spans="1:7" ht="27.75" customHeight="1" x14ac:dyDescent="0.2">
      <c r="A48" s="186" t="s">
        <v>579</v>
      </c>
      <c r="B48" s="184"/>
      <c r="C48" s="185">
        <v>0</v>
      </c>
      <c r="D48" s="206"/>
      <c r="E48" s="206"/>
      <c r="F48" s="205">
        <v>0.15575070846522324</v>
      </c>
      <c r="G48" s="250"/>
    </row>
    <row r="49" spans="1:7" ht="27.75" customHeight="1" x14ac:dyDescent="0.2">
      <c r="A49" s="186" t="s">
        <v>580</v>
      </c>
      <c r="B49" s="184"/>
      <c r="C49" s="185">
        <v>0</v>
      </c>
      <c r="D49" s="206"/>
      <c r="E49" s="206"/>
      <c r="F49" s="205">
        <v>0.15575070846522324</v>
      </c>
      <c r="G49" s="250"/>
    </row>
    <row r="50" spans="1:7" ht="27.75" customHeight="1" x14ac:dyDescent="0.2">
      <c r="A50" s="186" t="s">
        <v>581</v>
      </c>
      <c r="B50" s="184"/>
      <c r="C50" s="185">
        <v>0</v>
      </c>
      <c r="D50" s="206"/>
      <c r="E50" s="206"/>
      <c r="F50" s="205">
        <v>0.15575070846522324</v>
      </c>
      <c r="G50" s="250"/>
    </row>
    <row r="51" spans="1:7" ht="27.75" customHeight="1" x14ac:dyDescent="0.2">
      <c r="A51" s="186" t="s">
        <v>582</v>
      </c>
      <c r="B51" s="184"/>
      <c r="C51" s="185">
        <v>0</v>
      </c>
      <c r="D51" s="206"/>
      <c r="E51" s="206"/>
      <c r="F51" s="205">
        <v>0.15575070846522324</v>
      </c>
      <c r="G51" s="250"/>
    </row>
    <row r="52" spans="1:7" ht="27.75" customHeight="1" x14ac:dyDescent="0.2">
      <c r="A52" s="186" t="s">
        <v>583</v>
      </c>
      <c r="B52" s="184"/>
      <c r="C52" s="185">
        <v>0</v>
      </c>
      <c r="D52" s="206"/>
      <c r="E52" s="206"/>
      <c r="F52" s="205">
        <v>0.15575070846522324</v>
      </c>
      <c r="G52" s="250"/>
    </row>
    <row r="53" spans="1:7" ht="27.75" customHeight="1" x14ac:dyDescent="0.2">
      <c r="A53" s="186" t="s">
        <v>584</v>
      </c>
      <c r="B53" s="184"/>
      <c r="C53" s="185">
        <v>0</v>
      </c>
      <c r="D53" s="206"/>
      <c r="E53" s="206"/>
      <c r="F53" s="205">
        <v>0.15575070846522324</v>
      </c>
      <c r="G53" s="250"/>
    </row>
    <row r="54" spans="1:7" ht="27.75" customHeight="1" x14ac:dyDescent="0.2">
      <c r="A54" s="186" t="s">
        <v>585</v>
      </c>
      <c r="B54" s="184"/>
      <c r="C54" s="185">
        <v>0</v>
      </c>
      <c r="D54" s="206"/>
      <c r="E54" s="206"/>
      <c r="F54" s="205">
        <v>0.15575070846522324</v>
      </c>
      <c r="G54" s="250"/>
    </row>
    <row r="55" spans="1:7" ht="27.75" customHeight="1" x14ac:dyDescent="0.2">
      <c r="A55" s="186" t="s">
        <v>586</v>
      </c>
      <c r="B55" s="184"/>
      <c r="C55" s="185">
        <v>0</v>
      </c>
      <c r="D55" s="206"/>
      <c r="E55" s="206"/>
      <c r="F55" s="205">
        <v>0.15575070846522324</v>
      </c>
      <c r="G55" s="250"/>
    </row>
    <row r="56" spans="1:7" ht="27.75" customHeight="1" x14ac:dyDescent="0.2">
      <c r="A56" s="186" t="s">
        <v>587</v>
      </c>
      <c r="B56" s="184"/>
      <c r="C56" s="185">
        <v>0</v>
      </c>
      <c r="D56" s="206"/>
      <c r="E56" s="206"/>
      <c r="F56" s="205">
        <v>0.15575070846522324</v>
      </c>
      <c r="G56" s="250"/>
    </row>
    <row r="57" spans="1:7" ht="27.75" customHeight="1" x14ac:dyDescent="0.2">
      <c r="A57" s="186" t="s">
        <v>588</v>
      </c>
      <c r="B57" s="184"/>
      <c r="C57" s="185">
        <v>0</v>
      </c>
      <c r="D57" s="206"/>
      <c r="E57" s="206"/>
      <c r="F57" s="205">
        <v>0.15575070846522324</v>
      </c>
      <c r="G57" s="250"/>
    </row>
    <row r="58" spans="1:7" ht="27.75" customHeight="1" x14ac:dyDescent="0.2">
      <c r="A58" s="186" t="s">
        <v>707</v>
      </c>
      <c r="B58" s="184"/>
      <c r="C58" s="249" t="s">
        <v>713</v>
      </c>
      <c r="D58" s="205">
        <f>$D$5</f>
        <v>0.13943265097264146</v>
      </c>
      <c r="E58" s="205"/>
      <c r="F58" s="205">
        <v>0.15575070846522324</v>
      </c>
      <c r="G58" s="250"/>
    </row>
    <row r="59" spans="1:7" ht="27.75" customHeight="1" x14ac:dyDescent="0.2">
      <c r="A59" s="186" t="s">
        <v>679</v>
      </c>
      <c r="B59" s="184"/>
      <c r="C59" s="185" t="s">
        <v>712</v>
      </c>
      <c r="D59" s="206"/>
      <c r="E59" s="206"/>
      <c r="F59" s="205">
        <v>0.15575070846522324</v>
      </c>
      <c r="G59" s="250"/>
    </row>
    <row r="60" spans="1:7" ht="27.75" customHeight="1" x14ac:dyDescent="0.2">
      <c r="A60" s="186" t="s">
        <v>680</v>
      </c>
      <c r="B60" s="184"/>
      <c r="C60" s="185" t="s">
        <v>712</v>
      </c>
      <c r="D60" s="206"/>
      <c r="E60" s="206"/>
      <c r="F60" s="205">
        <v>0.15575070846522324</v>
      </c>
      <c r="G60" s="250"/>
    </row>
    <row r="61" spans="1:7" ht="27.75" customHeight="1" x14ac:dyDescent="0.2">
      <c r="A61" s="186" t="s">
        <v>681</v>
      </c>
      <c r="B61" s="184"/>
      <c r="C61" s="185" t="s">
        <v>712</v>
      </c>
      <c r="D61" s="206"/>
      <c r="E61" s="206"/>
      <c r="F61" s="205">
        <v>0.15575070846522324</v>
      </c>
      <c r="G61" s="250"/>
    </row>
    <row r="62" spans="1:7" ht="27.75" customHeight="1" x14ac:dyDescent="0.2">
      <c r="A62" s="186" t="s">
        <v>682</v>
      </c>
      <c r="B62" s="184"/>
      <c r="C62" s="185" t="s">
        <v>712</v>
      </c>
      <c r="D62" s="206"/>
      <c r="E62" s="206"/>
      <c r="F62" s="205">
        <v>0.15575070846522324</v>
      </c>
      <c r="G62" s="250"/>
    </row>
    <row r="63" spans="1:7" ht="27.75" customHeight="1" x14ac:dyDescent="0.2">
      <c r="A63" s="186" t="s">
        <v>683</v>
      </c>
      <c r="B63" s="184"/>
      <c r="C63" s="185" t="s">
        <v>712</v>
      </c>
      <c r="D63" s="206"/>
      <c r="E63" s="206"/>
      <c r="F63" s="205">
        <v>0.15575070846522324</v>
      </c>
      <c r="G63" s="250"/>
    </row>
    <row r="64" spans="1:7" ht="27.75" customHeight="1" x14ac:dyDescent="0.2">
      <c r="A64" s="186" t="s">
        <v>684</v>
      </c>
      <c r="B64" s="184"/>
      <c r="C64" s="185">
        <v>0</v>
      </c>
      <c r="D64" s="206"/>
      <c r="E64" s="206"/>
      <c r="F64" s="205">
        <v>0.15575070846522324</v>
      </c>
      <c r="G64" s="250"/>
    </row>
    <row r="65" spans="1:7" ht="27.75" customHeight="1" x14ac:dyDescent="0.2">
      <c r="A65" s="186" t="s">
        <v>685</v>
      </c>
      <c r="B65" s="184"/>
      <c r="C65" s="185">
        <v>0</v>
      </c>
      <c r="D65" s="206"/>
      <c r="E65" s="206"/>
      <c r="F65" s="205">
        <v>0.15575070846522324</v>
      </c>
      <c r="G65" s="250"/>
    </row>
    <row r="66" spans="1:7" ht="27.75" customHeight="1" x14ac:dyDescent="0.2">
      <c r="A66" s="186" t="s">
        <v>686</v>
      </c>
      <c r="B66" s="184"/>
      <c r="C66" s="185">
        <v>0</v>
      </c>
      <c r="D66" s="206"/>
      <c r="E66" s="206"/>
      <c r="F66" s="205">
        <v>0.15575070846522324</v>
      </c>
      <c r="G66" s="250"/>
    </row>
    <row r="67" spans="1:7" ht="27.75" customHeight="1" x14ac:dyDescent="0.2">
      <c r="A67" s="186" t="s">
        <v>687</v>
      </c>
      <c r="B67" s="184"/>
      <c r="C67" s="185">
        <v>0</v>
      </c>
      <c r="D67" s="206"/>
      <c r="E67" s="206"/>
      <c r="F67" s="205">
        <v>0.15575070846522324</v>
      </c>
      <c r="G67" s="250"/>
    </row>
    <row r="68" spans="1:7" ht="27.75" customHeight="1" x14ac:dyDescent="0.2">
      <c r="A68" s="186" t="s">
        <v>688</v>
      </c>
      <c r="B68" s="184"/>
      <c r="C68" s="185">
        <v>0</v>
      </c>
      <c r="D68" s="206"/>
      <c r="E68" s="206"/>
      <c r="F68" s="205">
        <v>0.15575070846522324</v>
      </c>
      <c r="G68" s="250"/>
    </row>
    <row r="69" spans="1:7" ht="27.75" customHeight="1" x14ac:dyDescent="0.2">
      <c r="A69" s="186" t="s">
        <v>689</v>
      </c>
      <c r="B69" s="184"/>
      <c r="C69" s="185">
        <v>0</v>
      </c>
      <c r="D69" s="206"/>
      <c r="E69" s="206"/>
      <c r="F69" s="205">
        <v>0.15575070846522324</v>
      </c>
      <c r="G69" s="250"/>
    </row>
    <row r="70" spans="1:7" ht="27.75" customHeight="1" x14ac:dyDescent="0.2">
      <c r="A70" s="186" t="s">
        <v>690</v>
      </c>
      <c r="B70" s="184"/>
      <c r="C70" s="185">
        <v>0</v>
      </c>
      <c r="D70" s="206"/>
      <c r="E70" s="206"/>
      <c r="F70" s="205">
        <v>0.15575070846522324</v>
      </c>
      <c r="G70" s="250"/>
    </row>
    <row r="71" spans="1:7" ht="27.75" customHeight="1" x14ac:dyDescent="0.2">
      <c r="A71" s="186" t="s">
        <v>691</v>
      </c>
      <c r="B71" s="184"/>
      <c r="C71" s="185">
        <v>0</v>
      </c>
      <c r="D71" s="206"/>
      <c r="E71" s="206"/>
      <c r="F71" s="205">
        <v>0.15575070846522324</v>
      </c>
      <c r="G71" s="250"/>
    </row>
    <row r="72" spans="1:7" ht="27.75" customHeight="1" x14ac:dyDescent="0.2">
      <c r="A72" s="186" t="s">
        <v>692</v>
      </c>
      <c r="B72" s="184"/>
      <c r="C72" s="185">
        <v>0</v>
      </c>
      <c r="D72" s="206"/>
      <c r="E72" s="206"/>
      <c r="F72" s="205">
        <v>0.15575070846522324</v>
      </c>
      <c r="G72" s="250"/>
    </row>
    <row r="73" spans="1:7" ht="27.75" customHeight="1" x14ac:dyDescent="0.2">
      <c r="A73" s="186" t="s">
        <v>693</v>
      </c>
      <c r="B73" s="184"/>
      <c r="C73" s="185">
        <v>0</v>
      </c>
      <c r="D73" s="206"/>
      <c r="E73" s="206"/>
      <c r="F73" s="205">
        <v>0.15575070846522324</v>
      </c>
      <c r="G73" s="250"/>
    </row>
    <row r="74" spans="1:7" ht="27.75" customHeight="1" x14ac:dyDescent="0.2">
      <c r="A74" s="186" t="s">
        <v>694</v>
      </c>
      <c r="B74" s="184"/>
      <c r="C74" s="185">
        <v>0</v>
      </c>
      <c r="D74" s="206"/>
      <c r="E74" s="206"/>
      <c r="F74" s="205">
        <v>0.15575070846522324</v>
      </c>
      <c r="G74" s="250"/>
    </row>
    <row r="75" spans="1:7" ht="27.75" customHeight="1" x14ac:dyDescent="0.2">
      <c r="A75" s="186" t="s">
        <v>695</v>
      </c>
      <c r="B75" s="184"/>
      <c r="C75" s="185">
        <v>0</v>
      </c>
      <c r="D75" s="206"/>
      <c r="E75" s="206"/>
      <c r="F75" s="205">
        <v>0.15575070846522324</v>
      </c>
      <c r="G75" s="250"/>
    </row>
    <row r="76" spans="1:7" ht="27.75" customHeight="1" x14ac:dyDescent="0.2">
      <c r="A76" s="186" t="s">
        <v>696</v>
      </c>
      <c r="B76" s="184"/>
      <c r="C76" s="185">
        <v>0</v>
      </c>
      <c r="D76" s="206"/>
      <c r="E76" s="206"/>
      <c r="F76" s="205">
        <v>0.15575070846522324</v>
      </c>
      <c r="G76" s="250"/>
    </row>
    <row r="77" spans="1:7" ht="27.75" customHeight="1" x14ac:dyDescent="0.2">
      <c r="A77" s="186" t="s">
        <v>697</v>
      </c>
      <c r="B77" s="184"/>
      <c r="C77" s="185">
        <v>0</v>
      </c>
      <c r="D77" s="206"/>
      <c r="E77" s="206"/>
      <c r="F77" s="205">
        <v>0.15575070846522324</v>
      </c>
      <c r="G77" s="250"/>
    </row>
    <row r="78" spans="1:7" ht="27.75" customHeight="1" x14ac:dyDescent="0.2">
      <c r="A78" s="186" t="s">
        <v>698</v>
      </c>
      <c r="B78" s="184"/>
      <c r="C78" s="185">
        <v>0</v>
      </c>
      <c r="D78" s="206"/>
      <c r="E78" s="206"/>
      <c r="F78" s="205">
        <v>0.15575070846522324</v>
      </c>
      <c r="G78" s="250"/>
    </row>
    <row r="79" spans="1:7" ht="27.75" customHeight="1" x14ac:dyDescent="0.2">
      <c r="A79" s="186" t="s">
        <v>708</v>
      </c>
      <c r="B79" s="184"/>
      <c r="C79" s="249" t="s">
        <v>713</v>
      </c>
      <c r="D79" s="205">
        <f>$D$5</f>
        <v>0.13943265097264146</v>
      </c>
      <c r="E79" s="205"/>
      <c r="F79" s="205">
        <v>0.15575070846522324</v>
      </c>
      <c r="G79" s="250"/>
    </row>
    <row r="80" spans="1:7" ht="27.75" customHeight="1" x14ac:dyDescent="0.2">
      <c r="A80" s="186" t="s">
        <v>657</v>
      </c>
      <c r="B80" s="184"/>
      <c r="C80" s="185" t="s">
        <v>712</v>
      </c>
      <c r="D80" s="206"/>
      <c r="E80" s="206"/>
      <c r="F80" s="205">
        <v>0.15575070846522324</v>
      </c>
      <c r="G80" s="250"/>
    </row>
    <row r="81" spans="1:7" ht="27.75" customHeight="1" x14ac:dyDescent="0.2">
      <c r="A81" s="186" t="s">
        <v>658</v>
      </c>
      <c r="B81" s="184"/>
      <c r="C81" s="185" t="s">
        <v>712</v>
      </c>
      <c r="D81" s="206"/>
      <c r="E81" s="206"/>
      <c r="F81" s="205">
        <v>0.15575070846522324</v>
      </c>
      <c r="G81" s="250"/>
    </row>
    <row r="82" spans="1:7" ht="27.75" customHeight="1" x14ac:dyDescent="0.2">
      <c r="A82" s="186" t="s">
        <v>659</v>
      </c>
      <c r="B82" s="184"/>
      <c r="C82" s="185" t="s">
        <v>712</v>
      </c>
      <c r="D82" s="206"/>
      <c r="E82" s="206"/>
      <c r="F82" s="205">
        <v>0.15575070846522324</v>
      </c>
      <c r="G82" s="250"/>
    </row>
    <row r="83" spans="1:7" ht="27.75" customHeight="1" x14ac:dyDescent="0.2">
      <c r="A83" s="186" t="s">
        <v>660</v>
      </c>
      <c r="B83" s="184"/>
      <c r="C83" s="185" t="s">
        <v>712</v>
      </c>
      <c r="D83" s="206"/>
      <c r="E83" s="206"/>
      <c r="F83" s="205">
        <v>0.15575070846522324</v>
      </c>
      <c r="G83" s="250"/>
    </row>
    <row r="84" spans="1:7" ht="27.75" customHeight="1" x14ac:dyDescent="0.2">
      <c r="A84" s="186" t="s">
        <v>661</v>
      </c>
      <c r="B84" s="184"/>
      <c r="C84" s="185" t="s">
        <v>712</v>
      </c>
      <c r="D84" s="206"/>
      <c r="E84" s="206"/>
      <c r="F84" s="205">
        <v>0.15575070846522324</v>
      </c>
      <c r="G84" s="250"/>
    </row>
    <row r="85" spans="1:7" ht="27.75" customHeight="1" x14ac:dyDescent="0.2">
      <c r="A85" s="186" t="s">
        <v>662</v>
      </c>
      <c r="B85" s="184"/>
      <c r="C85" s="185">
        <v>0</v>
      </c>
      <c r="D85" s="206"/>
      <c r="E85" s="206"/>
      <c r="F85" s="205">
        <v>0.15575070846522324</v>
      </c>
      <c r="G85" s="250"/>
    </row>
    <row r="86" spans="1:7" ht="27.75" customHeight="1" x14ac:dyDescent="0.2">
      <c r="A86" s="186" t="s">
        <v>663</v>
      </c>
      <c r="B86" s="184"/>
      <c r="C86" s="185">
        <v>0</v>
      </c>
      <c r="D86" s="206"/>
      <c r="E86" s="206"/>
      <c r="F86" s="205">
        <v>0.15575070846522324</v>
      </c>
      <c r="G86" s="250"/>
    </row>
    <row r="87" spans="1:7" ht="27.75" customHeight="1" x14ac:dyDescent="0.2">
      <c r="A87" s="186" t="s">
        <v>664</v>
      </c>
      <c r="B87" s="184"/>
      <c r="C87" s="185">
        <v>0</v>
      </c>
      <c r="D87" s="206"/>
      <c r="E87" s="206"/>
      <c r="F87" s="205">
        <v>0.15575070846522324</v>
      </c>
      <c r="G87" s="250"/>
    </row>
    <row r="88" spans="1:7" ht="27.75" customHeight="1" x14ac:dyDescent="0.2">
      <c r="A88" s="186" t="s">
        <v>665</v>
      </c>
      <c r="B88" s="184"/>
      <c r="C88" s="185">
        <v>0</v>
      </c>
      <c r="D88" s="206"/>
      <c r="E88" s="206"/>
      <c r="F88" s="205">
        <v>0.15575070846522324</v>
      </c>
      <c r="G88" s="250"/>
    </row>
    <row r="89" spans="1:7" ht="27.75" customHeight="1" x14ac:dyDescent="0.2">
      <c r="A89" s="186" t="s">
        <v>666</v>
      </c>
      <c r="B89" s="184"/>
      <c r="C89" s="185">
        <v>0</v>
      </c>
      <c r="D89" s="206"/>
      <c r="E89" s="206"/>
      <c r="F89" s="205">
        <v>0.15575070846522324</v>
      </c>
      <c r="G89" s="250"/>
    </row>
    <row r="90" spans="1:7" ht="27.75" customHeight="1" x14ac:dyDescent="0.2">
      <c r="A90" s="186" t="s">
        <v>667</v>
      </c>
      <c r="B90" s="184"/>
      <c r="C90" s="185">
        <v>0</v>
      </c>
      <c r="D90" s="206"/>
      <c r="E90" s="206"/>
      <c r="F90" s="205">
        <v>0.15575070846522324</v>
      </c>
      <c r="G90" s="250"/>
    </row>
    <row r="91" spans="1:7" ht="27.75" customHeight="1" x14ac:dyDescent="0.2">
      <c r="A91" s="186" t="s">
        <v>668</v>
      </c>
      <c r="B91" s="184"/>
      <c r="C91" s="185">
        <v>0</v>
      </c>
      <c r="D91" s="206"/>
      <c r="E91" s="206"/>
      <c r="F91" s="205">
        <v>0.15575070846522324</v>
      </c>
      <c r="G91" s="250"/>
    </row>
    <row r="92" spans="1:7" ht="27.75" customHeight="1" x14ac:dyDescent="0.2">
      <c r="A92" s="186" t="s">
        <v>669</v>
      </c>
      <c r="B92" s="184"/>
      <c r="C92" s="185">
        <v>0</v>
      </c>
      <c r="D92" s="206"/>
      <c r="E92" s="206"/>
      <c r="F92" s="205">
        <v>0.15575070846522324</v>
      </c>
      <c r="G92" s="250"/>
    </row>
    <row r="93" spans="1:7" ht="27.75" customHeight="1" x14ac:dyDescent="0.2">
      <c r="A93" s="186" t="s">
        <v>670</v>
      </c>
      <c r="B93" s="184"/>
      <c r="C93" s="185">
        <v>0</v>
      </c>
      <c r="D93" s="206"/>
      <c r="E93" s="206"/>
      <c r="F93" s="205">
        <v>0.15575070846522324</v>
      </c>
      <c r="G93" s="250"/>
    </row>
    <row r="94" spans="1:7" ht="27.75" customHeight="1" x14ac:dyDescent="0.2">
      <c r="A94" s="186" t="s">
        <v>671</v>
      </c>
      <c r="B94" s="184"/>
      <c r="C94" s="185">
        <v>0</v>
      </c>
      <c r="D94" s="206"/>
      <c r="E94" s="206"/>
      <c r="F94" s="205">
        <v>0.15575070846522324</v>
      </c>
      <c r="G94" s="250"/>
    </row>
    <row r="95" spans="1:7" ht="27.75" customHeight="1" x14ac:dyDescent="0.2">
      <c r="A95" s="186" t="s">
        <v>672</v>
      </c>
      <c r="B95" s="184"/>
      <c r="C95" s="185">
        <v>0</v>
      </c>
      <c r="D95" s="206"/>
      <c r="E95" s="206"/>
      <c r="F95" s="205">
        <v>0.15575070846522324</v>
      </c>
      <c r="G95" s="250"/>
    </row>
    <row r="96" spans="1:7" ht="27.75" customHeight="1" x14ac:dyDescent="0.2">
      <c r="A96" s="186" t="s">
        <v>673</v>
      </c>
      <c r="B96" s="184"/>
      <c r="C96" s="185">
        <v>0</v>
      </c>
      <c r="D96" s="206"/>
      <c r="E96" s="206"/>
      <c r="F96" s="205">
        <v>0.15575070846522324</v>
      </c>
      <c r="G96" s="250"/>
    </row>
    <row r="97" spans="1:7" ht="27.75" customHeight="1" x14ac:dyDescent="0.2">
      <c r="A97" s="186" t="s">
        <v>674</v>
      </c>
      <c r="B97" s="184"/>
      <c r="C97" s="185">
        <v>0</v>
      </c>
      <c r="D97" s="206"/>
      <c r="E97" s="206"/>
      <c r="F97" s="205">
        <v>0.15575070846522324</v>
      </c>
      <c r="G97" s="250"/>
    </row>
    <row r="98" spans="1:7" ht="27.75" customHeight="1" x14ac:dyDescent="0.2">
      <c r="A98" s="186" t="s">
        <v>675</v>
      </c>
      <c r="B98" s="184"/>
      <c r="C98" s="185">
        <v>0</v>
      </c>
      <c r="D98" s="206"/>
      <c r="E98" s="206"/>
      <c r="F98" s="205">
        <v>0.15575070846522324</v>
      </c>
      <c r="G98" s="250"/>
    </row>
    <row r="99" spans="1:7" ht="27.75" customHeight="1" x14ac:dyDescent="0.2">
      <c r="A99" s="186" t="s">
        <v>676</v>
      </c>
      <c r="B99" s="184"/>
      <c r="C99" s="185">
        <v>0</v>
      </c>
      <c r="D99" s="206"/>
      <c r="E99" s="206"/>
      <c r="F99" s="205">
        <v>0.15575070846522324</v>
      </c>
      <c r="G99" s="250"/>
    </row>
    <row r="100" spans="1:7" ht="27.75" customHeight="1" x14ac:dyDescent="0.2">
      <c r="A100" s="186" t="s">
        <v>709</v>
      </c>
      <c r="B100" s="184"/>
      <c r="C100" s="249" t="s">
        <v>713</v>
      </c>
      <c r="D100" s="205">
        <f>$D$5</f>
        <v>0.13943265097264146</v>
      </c>
      <c r="E100" s="205"/>
      <c r="F100" s="205">
        <v>0.15575070846522324</v>
      </c>
      <c r="G100" s="250"/>
    </row>
    <row r="101" spans="1:7" ht="27.75" customHeight="1" x14ac:dyDescent="0.2">
      <c r="A101" s="186" t="s">
        <v>635</v>
      </c>
      <c r="B101" s="184"/>
      <c r="C101" s="185" t="s">
        <v>712</v>
      </c>
      <c r="D101" s="206"/>
      <c r="E101" s="206"/>
      <c r="F101" s="205">
        <v>0.15575070846522324</v>
      </c>
      <c r="G101" s="250"/>
    </row>
    <row r="102" spans="1:7" ht="27.75" customHeight="1" x14ac:dyDescent="0.2">
      <c r="A102" s="186" t="s">
        <v>636</v>
      </c>
      <c r="B102" s="184"/>
      <c r="C102" s="185" t="s">
        <v>712</v>
      </c>
      <c r="D102" s="206"/>
      <c r="E102" s="206"/>
      <c r="F102" s="205">
        <v>0.15575070846522324</v>
      </c>
      <c r="G102" s="250"/>
    </row>
    <row r="103" spans="1:7" ht="27.75" customHeight="1" x14ac:dyDescent="0.2">
      <c r="A103" s="186" t="s">
        <v>637</v>
      </c>
      <c r="B103" s="184"/>
      <c r="C103" s="185" t="s">
        <v>712</v>
      </c>
      <c r="D103" s="206"/>
      <c r="E103" s="206"/>
      <c r="F103" s="205">
        <v>0.15575070846522324</v>
      </c>
      <c r="G103" s="250"/>
    </row>
    <row r="104" spans="1:7" ht="27.75" customHeight="1" x14ac:dyDescent="0.2">
      <c r="A104" s="186" t="s">
        <v>638</v>
      </c>
      <c r="B104" s="184"/>
      <c r="C104" s="185" t="s">
        <v>712</v>
      </c>
      <c r="D104" s="206"/>
      <c r="E104" s="206"/>
      <c r="F104" s="205">
        <v>0.15575070846522324</v>
      </c>
      <c r="G104" s="250"/>
    </row>
    <row r="105" spans="1:7" ht="27.75" customHeight="1" x14ac:dyDescent="0.2">
      <c r="A105" s="186" t="s">
        <v>639</v>
      </c>
      <c r="B105" s="184"/>
      <c r="C105" s="185" t="s">
        <v>712</v>
      </c>
      <c r="D105" s="206"/>
      <c r="E105" s="206"/>
      <c r="F105" s="205">
        <v>0.15575070846522324</v>
      </c>
      <c r="G105" s="250"/>
    </row>
    <row r="106" spans="1:7" ht="27.75" customHeight="1" x14ac:dyDescent="0.2">
      <c r="A106" s="186" t="s">
        <v>640</v>
      </c>
      <c r="B106" s="184"/>
      <c r="C106" s="185">
        <v>0</v>
      </c>
      <c r="D106" s="206"/>
      <c r="E106" s="206"/>
      <c r="F106" s="205">
        <v>0.15575070846522324</v>
      </c>
      <c r="G106" s="250"/>
    </row>
    <row r="107" spans="1:7" ht="27.75" customHeight="1" x14ac:dyDescent="0.2">
      <c r="A107" s="186" t="s">
        <v>641</v>
      </c>
      <c r="B107" s="184"/>
      <c r="C107" s="185">
        <v>0</v>
      </c>
      <c r="D107" s="206"/>
      <c r="E107" s="206"/>
      <c r="F107" s="205">
        <v>0.15575070846522324</v>
      </c>
      <c r="G107" s="250"/>
    </row>
    <row r="108" spans="1:7" ht="27.75" customHeight="1" x14ac:dyDescent="0.2">
      <c r="A108" s="186" t="s">
        <v>642</v>
      </c>
      <c r="B108" s="184"/>
      <c r="C108" s="185">
        <v>0</v>
      </c>
      <c r="D108" s="206"/>
      <c r="E108" s="206"/>
      <c r="F108" s="205">
        <v>0.15575070846522324</v>
      </c>
      <c r="G108" s="250"/>
    </row>
    <row r="109" spans="1:7" ht="27.75" customHeight="1" x14ac:dyDescent="0.2">
      <c r="A109" s="186" t="s">
        <v>643</v>
      </c>
      <c r="B109" s="184"/>
      <c r="C109" s="185">
        <v>0</v>
      </c>
      <c r="D109" s="206"/>
      <c r="E109" s="206"/>
      <c r="F109" s="205">
        <v>0.15575070846522324</v>
      </c>
      <c r="G109" s="250"/>
    </row>
    <row r="110" spans="1:7" ht="27.75" customHeight="1" x14ac:dyDescent="0.2">
      <c r="A110" s="186" t="s">
        <v>644</v>
      </c>
      <c r="B110" s="184"/>
      <c r="C110" s="185">
        <v>0</v>
      </c>
      <c r="D110" s="206"/>
      <c r="E110" s="206"/>
      <c r="F110" s="205">
        <v>0.15575070846522324</v>
      </c>
      <c r="G110" s="250"/>
    </row>
    <row r="111" spans="1:7" ht="27.75" customHeight="1" x14ac:dyDescent="0.2">
      <c r="A111" s="186" t="s">
        <v>645</v>
      </c>
      <c r="B111" s="184"/>
      <c r="C111" s="185">
        <v>0</v>
      </c>
      <c r="D111" s="206"/>
      <c r="E111" s="206"/>
      <c r="F111" s="205">
        <v>0.15575070846522324</v>
      </c>
      <c r="G111" s="250"/>
    </row>
    <row r="112" spans="1:7" ht="27.75" customHeight="1" x14ac:dyDescent="0.2">
      <c r="A112" s="186" t="s">
        <v>646</v>
      </c>
      <c r="B112" s="184"/>
      <c r="C112" s="185">
        <v>0</v>
      </c>
      <c r="D112" s="206"/>
      <c r="E112" s="206"/>
      <c r="F112" s="205">
        <v>0.15575070846522324</v>
      </c>
      <c r="G112" s="250"/>
    </row>
    <row r="113" spans="1:7" ht="27.75" customHeight="1" x14ac:dyDescent="0.2">
      <c r="A113" s="186" t="s">
        <v>647</v>
      </c>
      <c r="B113" s="184"/>
      <c r="C113" s="185">
        <v>0</v>
      </c>
      <c r="D113" s="206"/>
      <c r="E113" s="206"/>
      <c r="F113" s="205">
        <v>0.15575070846522324</v>
      </c>
      <c r="G113" s="250"/>
    </row>
    <row r="114" spans="1:7" ht="27.75" customHeight="1" x14ac:dyDescent="0.2">
      <c r="A114" s="186" t="s">
        <v>648</v>
      </c>
      <c r="B114" s="184"/>
      <c r="C114" s="185">
        <v>0</v>
      </c>
      <c r="D114" s="206"/>
      <c r="E114" s="206"/>
      <c r="F114" s="205">
        <v>0.15575070846522324</v>
      </c>
      <c r="G114" s="250"/>
    </row>
    <row r="115" spans="1:7" ht="27.75" customHeight="1" x14ac:dyDescent="0.2">
      <c r="A115" s="186" t="s">
        <v>649</v>
      </c>
      <c r="B115" s="184"/>
      <c r="C115" s="185">
        <v>0</v>
      </c>
      <c r="D115" s="206"/>
      <c r="E115" s="206"/>
      <c r="F115" s="205">
        <v>0.15575070846522324</v>
      </c>
      <c r="G115" s="250"/>
    </row>
    <row r="116" spans="1:7" ht="27.75" customHeight="1" x14ac:dyDescent="0.2">
      <c r="A116" s="186" t="s">
        <v>650</v>
      </c>
      <c r="B116" s="184"/>
      <c r="C116" s="185">
        <v>0</v>
      </c>
      <c r="D116" s="206"/>
      <c r="E116" s="206"/>
      <c r="F116" s="205">
        <v>0.15575070846522324</v>
      </c>
      <c r="G116" s="250"/>
    </row>
    <row r="117" spans="1:7" ht="27.75" customHeight="1" x14ac:dyDescent="0.2">
      <c r="A117" s="186" t="s">
        <v>651</v>
      </c>
      <c r="B117" s="184"/>
      <c r="C117" s="185">
        <v>0</v>
      </c>
      <c r="D117" s="206"/>
      <c r="E117" s="206"/>
      <c r="F117" s="205">
        <v>0.15575070846522324</v>
      </c>
      <c r="G117" s="250"/>
    </row>
    <row r="118" spans="1:7" ht="27.75" customHeight="1" x14ac:dyDescent="0.2">
      <c r="A118" s="186" t="s">
        <v>652</v>
      </c>
      <c r="B118" s="184"/>
      <c r="C118" s="185">
        <v>0</v>
      </c>
      <c r="D118" s="206"/>
      <c r="E118" s="206"/>
      <c r="F118" s="205">
        <v>0.15575070846522324</v>
      </c>
      <c r="G118" s="250"/>
    </row>
    <row r="119" spans="1:7" ht="27.75" customHeight="1" x14ac:dyDescent="0.2">
      <c r="A119" s="186" t="s">
        <v>653</v>
      </c>
      <c r="B119" s="184"/>
      <c r="C119" s="185">
        <v>0</v>
      </c>
      <c r="D119" s="206"/>
      <c r="E119" s="206"/>
      <c r="F119" s="205">
        <v>0.15575070846522324</v>
      </c>
      <c r="G119" s="250"/>
    </row>
    <row r="120" spans="1:7" ht="27.75" customHeight="1" x14ac:dyDescent="0.2">
      <c r="A120" s="186" t="s">
        <v>654</v>
      </c>
      <c r="B120" s="184"/>
      <c r="C120" s="185">
        <v>0</v>
      </c>
      <c r="D120" s="206"/>
      <c r="E120" s="206"/>
      <c r="F120" s="205">
        <v>0.15575070846522324</v>
      </c>
      <c r="G120" s="250"/>
    </row>
    <row r="121" spans="1:7" ht="27.75" customHeight="1" x14ac:dyDescent="0.2">
      <c r="A121" s="186" t="s">
        <v>710</v>
      </c>
      <c r="B121" s="184"/>
      <c r="C121" s="249" t="s">
        <v>713</v>
      </c>
      <c r="D121" s="205">
        <f>$D$5</f>
        <v>0.13943265097264146</v>
      </c>
      <c r="E121" s="205"/>
      <c r="F121" s="205">
        <v>0.15575070846522324</v>
      </c>
      <c r="G121" s="250"/>
    </row>
    <row r="122" spans="1:7" ht="27.75" customHeight="1" x14ac:dyDescent="0.2">
      <c r="A122" s="186" t="s">
        <v>613</v>
      </c>
      <c r="B122" s="184"/>
      <c r="C122" s="185" t="s">
        <v>712</v>
      </c>
      <c r="D122" s="206"/>
      <c r="E122" s="206"/>
      <c r="F122" s="205">
        <v>0.15575070846522324</v>
      </c>
      <c r="G122" s="250"/>
    </row>
    <row r="123" spans="1:7" ht="27.75" customHeight="1" x14ac:dyDescent="0.2">
      <c r="A123" s="186" t="s">
        <v>614</v>
      </c>
      <c r="B123" s="184"/>
      <c r="C123" s="185" t="s">
        <v>712</v>
      </c>
      <c r="D123" s="206"/>
      <c r="E123" s="206"/>
      <c r="F123" s="205">
        <v>0.15575070846522324</v>
      </c>
      <c r="G123" s="250"/>
    </row>
    <row r="124" spans="1:7" ht="27.75" customHeight="1" x14ac:dyDescent="0.2">
      <c r="A124" s="186" t="s">
        <v>615</v>
      </c>
      <c r="B124" s="184"/>
      <c r="C124" s="185" t="s">
        <v>712</v>
      </c>
      <c r="D124" s="206"/>
      <c r="E124" s="206"/>
      <c r="F124" s="205">
        <v>0.15575070846522324</v>
      </c>
      <c r="G124" s="250"/>
    </row>
    <row r="125" spans="1:7" ht="27.75" customHeight="1" x14ac:dyDescent="0.2">
      <c r="A125" s="186" t="s">
        <v>616</v>
      </c>
      <c r="B125" s="184"/>
      <c r="C125" s="185" t="s">
        <v>712</v>
      </c>
      <c r="D125" s="206"/>
      <c r="E125" s="206"/>
      <c r="F125" s="205">
        <v>0.15575070846522324</v>
      </c>
      <c r="G125" s="250"/>
    </row>
    <row r="126" spans="1:7" ht="27.75" customHeight="1" x14ac:dyDescent="0.2">
      <c r="A126" s="186" t="s">
        <v>617</v>
      </c>
      <c r="B126" s="184"/>
      <c r="C126" s="185" t="s">
        <v>712</v>
      </c>
      <c r="D126" s="206"/>
      <c r="E126" s="206"/>
      <c r="F126" s="205">
        <v>0.15575070846522324</v>
      </c>
      <c r="G126" s="250"/>
    </row>
    <row r="127" spans="1:7" ht="27.75" customHeight="1" x14ac:dyDescent="0.2">
      <c r="A127" s="186" t="s">
        <v>618</v>
      </c>
      <c r="B127" s="184"/>
      <c r="C127" s="185">
        <v>0</v>
      </c>
      <c r="D127" s="206"/>
      <c r="E127" s="206"/>
      <c r="F127" s="205">
        <v>0.15575070846522324</v>
      </c>
      <c r="G127" s="250"/>
    </row>
    <row r="128" spans="1:7" ht="27.75" customHeight="1" x14ac:dyDescent="0.2">
      <c r="A128" s="186" t="s">
        <v>619</v>
      </c>
      <c r="B128" s="184"/>
      <c r="C128" s="185">
        <v>0</v>
      </c>
      <c r="D128" s="206"/>
      <c r="E128" s="206"/>
      <c r="F128" s="205">
        <v>0.15575070846522324</v>
      </c>
      <c r="G128" s="250"/>
    </row>
    <row r="129" spans="1:7" ht="27.75" customHeight="1" x14ac:dyDescent="0.2">
      <c r="A129" s="186" t="s">
        <v>620</v>
      </c>
      <c r="B129" s="184"/>
      <c r="C129" s="185">
        <v>0</v>
      </c>
      <c r="D129" s="206"/>
      <c r="E129" s="206"/>
      <c r="F129" s="205">
        <v>0.15575070846522324</v>
      </c>
      <c r="G129" s="250"/>
    </row>
    <row r="130" spans="1:7" ht="27.75" customHeight="1" x14ac:dyDescent="0.2">
      <c r="A130" s="186" t="s">
        <v>621</v>
      </c>
      <c r="B130" s="184"/>
      <c r="C130" s="185">
        <v>0</v>
      </c>
      <c r="D130" s="206"/>
      <c r="E130" s="206"/>
      <c r="F130" s="205">
        <v>0.15575070846522324</v>
      </c>
      <c r="G130" s="250"/>
    </row>
    <row r="131" spans="1:7" ht="27.75" customHeight="1" x14ac:dyDescent="0.2">
      <c r="A131" s="186" t="s">
        <v>622</v>
      </c>
      <c r="B131" s="184"/>
      <c r="C131" s="185">
        <v>0</v>
      </c>
      <c r="D131" s="206"/>
      <c r="E131" s="206"/>
      <c r="F131" s="205">
        <v>0.15575070846522324</v>
      </c>
      <c r="G131" s="250"/>
    </row>
    <row r="132" spans="1:7" ht="27.75" customHeight="1" x14ac:dyDescent="0.2">
      <c r="A132" s="186" t="s">
        <v>623</v>
      </c>
      <c r="B132" s="184"/>
      <c r="C132" s="185">
        <v>0</v>
      </c>
      <c r="D132" s="206"/>
      <c r="E132" s="206"/>
      <c r="F132" s="205">
        <v>0.15575070846522324</v>
      </c>
      <c r="G132" s="250"/>
    </row>
    <row r="133" spans="1:7" ht="27.75" customHeight="1" x14ac:dyDescent="0.2">
      <c r="A133" s="186" t="s">
        <v>624</v>
      </c>
      <c r="B133" s="184"/>
      <c r="C133" s="185">
        <v>0</v>
      </c>
      <c r="D133" s="206"/>
      <c r="E133" s="206"/>
      <c r="F133" s="205">
        <v>0.15575070846522324</v>
      </c>
      <c r="G133" s="250"/>
    </row>
    <row r="134" spans="1:7" ht="27.75" customHeight="1" x14ac:dyDescent="0.2">
      <c r="A134" s="186" t="s">
        <v>625</v>
      </c>
      <c r="B134" s="184"/>
      <c r="C134" s="185">
        <v>0</v>
      </c>
      <c r="D134" s="206"/>
      <c r="E134" s="206"/>
      <c r="F134" s="205">
        <v>0.15575070846522324</v>
      </c>
      <c r="G134" s="250"/>
    </row>
    <row r="135" spans="1:7" ht="27.75" customHeight="1" x14ac:dyDescent="0.2">
      <c r="A135" s="186" t="s">
        <v>626</v>
      </c>
      <c r="B135" s="184"/>
      <c r="C135" s="185">
        <v>0</v>
      </c>
      <c r="D135" s="206"/>
      <c r="E135" s="206"/>
      <c r="F135" s="205">
        <v>0.15575070846522324</v>
      </c>
      <c r="G135" s="250"/>
    </row>
    <row r="136" spans="1:7" ht="27.75" customHeight="1" x14ac:dyDescent="0.2">
      <c r="A136" s="186" t="s">
        <v>627</v>
      </c>
      <c r="B136" s="184"/>
      <c r="C136" s="185">
        <v>0</v>
      </c>
      <c r="D136" s="206"/>
      <c r="E136" s="206"/>
      <c r="F136" s="205">
        <v>0.15575070846522324</v>
      </c>
      <c r="G136" s="250"/>
    </row>
    <row r="137" spans="1:7" ht="27.75" customHeight="1" x14ac:dyDescent="0.2">
      <c r="A137" s="186" t="s">
        <v>628</v>
      </c>
      <c r="B137" s="184"/>
      <c r="C137" s="185">
        <v>0</v>
      </c>
      <c r="D137" s="206"/>
      <c r="E137" s="206"/>
      <c r="F137" s="205">
        <v>0.15575070846522324</v>
      </c>
      <c r="G137" s="250"/>
    </row>
    <row r="138" spans="1:7" ht="27.75" customHeight="1" x14ac:dyDescent="0.2">
      <c r="A138" s="186" t="s">
        <v>629</v>
      </c>
      <c r="B138" s="184"/>
      <c r="C138" s="185">
        <v>0</v>
      </c>
      <c r="D138" s="206"/>
      <c r="E138" s="206"/>
      <c r="F138" s="205">
        <v>0.15575070846522324</v>
      </c>
      <c r="G138" s="250"/>
    </row>
    <row r="139" spans="1:7" ht="27.75" customHeight="1" x14ac:dyDescent="0.2">
      <c r="A139" s="186" t="s">
        <v>630</v>
      </c>
      <c r="B139" s="184"/>
      <c r="C139" s="185">
        <v>0</v>
      </c>
      <c r="D139" s="206"/>
      <c r="E139" s="206"/>
      <c r="F139" s="205">
        <v>0.15575070846522324</v>
      </c>
      <c r="G139" s="250"/>
    </row>
    <row r="140" spans="1:7" ht="27.75" customHeight="1" x14ac:dyDescent="0.2">
      <c r="A140" s="186" t="s">
        <v>631</v>
      </c>
      <c r="B140" s="184"/>
      <c r="C140" s="185">
        <v>0</v>
      </c>
      <c r="D140" s="206"/>
      <c r="E140" s="206"/>
      <c r="F140" s="205">
        <v>0.15575070846522324</v>
      </c>
      <c r="G140" s="250"/>
    </row>
    <row r="141" spans="1:7" ht="27.75" customHeight="1" x14ac:dyDescent="0.2">
      <c r="A141" s="186" t="s">
        <v>632</v>
      </c>
      <c r="B141" s="184"/>
      <c r="C141" s="185">
        <v>0</v>
      </c>
      <c r="D141" s="206"/>
      <c r="E141" s="206"/>
      <c r="F141" s="205">
        <v>0.15575070846522324</v>
      </c>
      <c r="G141" s="250"/>
    </row>
    <row r="142" spans="1:7" ht="27.75" customHeight="1" x14ac:dyDescent="0.2">
      <c r="A142" s="186" t="s">
        <v>711</v>
      </c>
      <c r="B142" s="184"/>
      <c r="C142" s="249" t="s">
        <v>713</v>
      </c>
      <c r="D142" s="205">
        <f>$D$5</f>
        <v>0.13943265097264146</v>
      </c>
      <c r="E142" s="205"/>
      <c r="F142" s="205">
        <v>0.15575070846522324</v>
      </c>
      <c r="G142" s="250"/>
    </row>
    <row r="143" spans="1:7" ht="27.75" customHeight="1" x14ac:dyDescent="0.2">
      <c r="A143" s="186" t="s">
        <v>591</v>
      </c>
      <c r="B143" s="184"/>
      <c r="C143" s="185" t="s">
        <v>712</v>
      </c>
      <c r="D143" s="206"/>
      <c r="E143" s="206"/>
      <c r="F143" s="205">
        <v>0.15575070846522324</v>
      </c>
      <c r="G143" s="250"/>
    </row>
    <row r="144" spans="1:7" ht="27.75" customHeight="1" x14ac:dyDescent="0.2">
      <c r="A144" s="186" t="s">
        <v>592</v>
      </c>
      <c r="B144" s="184"/>
      <c r="C144" s="185" t="s">
        <v>712</v>
      </c>
      <c r="D144" s="206"/>
      <c r="E144" s="206"/>
      <c r="F144" s="205">
        <v>0.15575070846522324</v>
      </c>
      <c r="G144" s="250"/>
    </row>
    <row r="145" spans="1:7" ht="27.75" customHeight="1" x14ac:dyDescent="0.2">
      <c r="A145" s="186" t="s">
        <v>593</v>
      </c>
      <c r="B145" s="184"/>
      <c r="C145" s="185" t="s">
        <v>712</v>
      </c>
      <c r="D145" s="206"/>
      <c r="E145" s="206"/>
      <c r="F145" s="205">
        <v>0.15575070846522324</v>
      </c>
      <c r="G145" s="250"/>
    </row>
    <row r="146" spans="1:7" ht="27.75" customHeight="1" x14ac:dyDescent="0.2">
      <c r="A146" s="186" t="s">
        <v>594</v>
      </c>
      <c r="B146" s="184"/>
      <c r="C146" s="185" t="s">
        <v>712</v>
      </c>
      <c r="D146" s="206"/>
      <c r="E146" s="206"/>
      <c r="F146" s="205">
        <v>0.15575070846522324</v>
      </c>
      <c r="G146" s="250"/>
    </row>
    <row r="147" spans="1:7" ht="27.75" customHeight="1" x14ac:dyDescent="0.2">
      <c r="A147" s="186" t="s">
        <v>595</v>
      </c>
      <c r="B147" s="184"/>
      <c r="C147" s="185" t="s">
        <v>712</v>
      </c>
      <c r="D147" s="206"/>
      <c r="E147" s="206"/>
      <c r="F147" s="205">
        <v>0.15575070846522324</v>
      </c>
      <c r="G147" s="250"/>
    </row>
    <row r="148" spans="1:7" ht="27.75" customHeight="1" x14ac:dyDescent="0.2">
      <c r="A148" s="186" t="s">
        <v>596</v>
      </c>
      <c r="B148" s="184"/>
      <c r="C148" s="185">
        <v>0</v>
      </c>
      <c r="D148" s="206"/>
      <c r="E148" s="206"/>
      <c r="F148" s="205">
        <v>0.15575070846522324</v>
      </c>
      <c r="G148" s="250"/>
    </row>
    <row r="149" spans="1:7" ht="27.75" customHeight="1" x14ac:dyDescent="0.2">
      <c r="A149" s="186" t="s">
        <v>597</v>
      </c>
      <c r="B149" s="184"/>
      <c r="C149" s="185">
        <v>0</v>
      </c>
      <c r="D149" s="206"/>
      <c r="E149" s="206"/>
      <c r="F149" s="205">
        <v>0.15575070846522324</v>
      </c>
      <c r="G149" s="250"/>
    </row>
    <row r="150" spans="1:7" ht="27.75" customHeight="1" x14ac:dyDescent="0.2">
      <c r="A150" s="186" t="s">
        <v>598</v>
      </c>
      <c r="B150" s="184"/>
      <c r="C150" s="185">
        <v>0</v>
      </c>
      <c r="D150" s="206"/>
      <c r="E150" s="206"/>
      <c r="F150" s="205">
        <v>0.15575070846522324</v>
      </c>
      <c r="G150" s="250"/>
    </row>
    <row r="151" spans="1:7" ht="27.75" customHeight="1" x14ac:dyDescent="0.2">
      <c r="A151" s="186" t="s">
        <v>599</v>
      </c>
      <c r="B151" s="184"/>
      <c r="C151" s="185">
        <v>0</v>
      </c>
      <c r="D151" s="206"/>
      <c r="E151" s="206"/>
      <c r="F151" s="205">
        <v>0.15575070846522324</v>
      </c>
      <c r="G151" s="250"/>
    </row>
    <row r="152" spans="1:7" ht="27.75" customHeight="1" x14ac:dyDescent="0.2">
      <c r="A152" s="186" t="s">
        <v>600</v>
      </c>
      <c r="B152" s="184"/>
      <c r="C152" s="185">
        <v>0</v>
      </c>
      <c r="D152" s="206"/>
      <c r="E152" s="206"/>
      <c r="F152" s="205">
        <v>0.15575070846522324</v>
      </c>
      <c r="G152" s="250"/>
    </row>
    <row r="153" spans="1:7" ht="27.75" customHeight="1" x14ac:dyDescent="0.2">
      <c r="A153" s="186" t="s">
        <v>601</v>
      </c>
      <c r="B153" s="184"/>
      <c r="C153" s="185">
        <v>0</v>
      </c>
      <c r="D153" s="206"/>
      <c r="E153" s="206"/>
      <c r="F153" s="205">
        <v>0.15575070846522324</v>
      </c>
      <c r="G153" s="250"/>
    </row>
    <row r="154" spans="1:7" ht="27.75" customHeight="1" x14ac:dyDescent="0.2">
      <c r="A154" s="186" t="s">
        <v>602</v>
      </c>
      <c r="B154" s="184"/>
      <c r="C154" s="185">
        <v>0</v>
      </c>
      <c r="D154" s="206"/>
      <c r="E154" s="206"/>
      <c r="F154" s="205">
        <v>0.15575070846522324</v>
      </c>
      <c r="G154" s="250"/>
    </row>
    <row r="155" spans="1:7" ht="27.75" customHeight="1" x14ac:dyDescent="0.2">
      <c r="A155" s="186" t="s">
        <v>603</v>
      </c>
      <c r="B155" s="184"/>
      <c r="C155" s="185">
        <v>0</v>
      </c>
      <c r="D155" s="206"/>
      <c r="E155" s="206"/>
      <c r="F155" s="205">
        <v>0.15575070846522324</v>
      </c>
      <c r="G155" s="250"/>
    </row>
    <row r="156" spans="1:7" ht="27.75" customHeight="1" x14ac:dyDescent="0.2">
      <c r="A156" s="186" t="s">
        <v>604</v>
      </c>
      <c r="B156" s="184"/>
      <c r="C156" s="185">
        <v>0</v>
      </c>
      <c r="D156" s="206"/>
      <c r="E156" s="206"/>
      <c r="F156" s="205">
        <v>0.15575070846522324</v>
      </c>
      <c r="G156" s="250"/>
    </row>
    <row r="157" spans="1:7" ht="27.75" customHeight="1" x14ac:dyDescent="0.2">
      <c r="A157" s="186" t="s">
        <v>605</v>
      </c>
      <c r="B157" s="184"/>
      <c r="C157" s="185">
        <v>0</v>
      </c>
      <c r="D157" s="206"/>
      <c r="E157" s="206"/>
      <c r="F157" s="205">
        <v>0.15575070846522324</v>
      </c>
      <c r="G157" s="250"/>
    </row>
    <row r="158" spans="1:7" ht="27.75" customHeight="1" x14ac:dyDescent="0.2">
      <c r="A158" s="186" t="s">
        <v>606</v>
      </c>
      <c r="B158" s="184"/>
      <c r="C158" s="185">
        <v>0</v>
      </c>
      <c r="D158" s="206"/>
      <c r="E158" s="206"/>
      <c r="F158" s="205">
        <v>0.15575070846522324</v>
      </c>
      <c r="G158" s="250"/>
    </row>
    <row r="159" spans="1:7" ht="27.75" customHeight="1" x14ac:dyDescent="0.2">
      <c r="A159" s="186" t="s">
        <v>607</v>
      </c>
      <c r="B159" s="184"/>
      <c r="C159" s="185">
        <v>0</v>
      </c>
      <c r="D159" s="206"/>
      <c r="E159" s="206"/>
      <c r="F159" s="205">
        <v>0.15575070846522324</v>
      </c>
      <c r="G159" s="250"/>
    </row>
    <row r="160" spans="1:7" ht="27.75" customHeight="1" x14ac:dyDescent="0.2">
      <c r="A160" s="186" t="s">
        <v>608</v>
      </c>
      <c r="B160" s="184"/>
      <c r="C160" s="185">
        <v>0</v>
      </c>
      <c r="D160" s="206"/>
      <c r="E160" s="206"/>
      <c r="F160" s="205">
        <v>0.15575070846522324</v>
      </c>
      <c r="G160" s="250"/>
    </row>
    <row r="161" spans="1:7" ht="27.75" customHeight="1" x14ac:dyDescent="0.2">
      <c r="A161" s="186" t="s">
        <v>609</v>
      </c>
      <c r="B161" s="184"/>
      <c r="C161" s="185">
        <v>0</v>
      </c>
      <c r="D161" s="206"/>
      <c r="E161" s="206"/>
      <c r="F161" s="205">
        <v>0.15575070846522324</v>
      </c>
      <c r="G161" s="250"/>
    </row>
    <row r="162" spans="1:7" ht="27.75" customHeight="1" x14ac:dyDescent="0.2">
      <c r="A162" s="186" t="s">
        <v>610</v>
      </c>
      <c r="B162" s="184"/>
      <c r="C162" s="185">
        <v>0</v>
      </c>
      <c r="D162" s="206"/>
      <c r="E162" s="206"/>
      <c r="F162" s="205">
        <v>0.15575070846522324</v>
      </c>
      <c r="G162" s="250"/>
    </row>
    <row r="163" spans="1:7" s="79" customFormat="1" ht="27.75" customHeight="1" x14ac:dyDescent="0.2">
      <c r="A163" s="79" t="s">
        <v>525</v>
      </c>
      <c r="C163" s="238"/>
      <c r="D163" s="238"/>
      <c r="E163" s="238"/>
      <c r="F163" s="238"/>
    </row>
    <row r="164" spans="1:7" s="79" customFormat="1" ht="27.75" customHeight="1" x14ac:dyDescent="0.2">
      <c r="A164" s="79" t="s">
        <v>526</v>
      </c>
      <c r="C164" s="238"/>
      <c r="D164" s="238"/>
      <c r="E164" s="238"/>
      <c r="F164" s="238"/>
    </row>
    <row r="165" spans="1:7" s="79" customFormat="1" ht="27.75" customHeight="1" x14ac:dyDescent="0.2">
      <c r="A165" s="79" t="s">
        <v>527</v>
      </c>
      <c r="C165" s="238"/>
      <c r="D165" s="238"/>
      <c r="E165" s="238"/>
      <c r="F165" s="238"/>
    </row>
    <row r="166" spans="1:7" s="79" customFormat="1" ht="27.75" customHeight="1" x14ac:dyDescent="0.2">
      <c r="B166" s="238"/>
      <c r="D166" s="238"/>
      <c r="E166" s="238"/>
      <c r="F166" s="238"/>
    </row>
    <row r="167" spans="1:7" s="79" customFormat="1" ht="27.75" customHeight="1" x14ac:dyDescent="0.2">
      <c r="B167" s="238"/>
      <c r="D167" s="238"/>
      <c r="E167" s="238"/>
      <c r="F167" s="238"/>
    </row>
    <row r="168" spans="1:7" s="79" customFormat="1" ht="27.75" customHeight="1" x14ac:dyDescent="0.2">
      <c r="B168" s="238"/>
      <c r="D168" s="238"/>
      <c r="E168" s="238"/>
      <c r="F168" s="238"/>
    </row>
  </sheetData>
  <mergeCells count="2">
    <mergeCell ref="A2:F2"/>
    <mergeCell ref="B1:C1"/>
  </mergeCells>
  <phoneticPr fontId="5"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0"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42"/>
  <sheetViews>
    <sheetView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26</v>
      </c>
      <c r="B1" s="3"/>
      <c r="C1" s="2"/>
      <c r="E1" s="10"/>
      <c r="F1" s="4"/>
      <c r="G1" s="4"/>
    </row>
    <row r="2" spans="1:7" s="11" customFormat="1" ht="22.5" customHeight="1" x14ac:dyDescent="0.2">
      <c r="A2" s="292" t="str">
        <f>Overview!B4&amp; " - Effective from "&amp;Overview!D4&amp;" - "&amp;Overview!E4&amp;" Nodal/Zonal charges"</f>
        <v>SP Distribution - Effective from 1 April 2023 - Final Nodal/Zonal charges</v>
      </c>
      <c r="B2" s="293"/>
      <c r="C2" s="293"/>
      <c r="D2" s="294"/>
    </row>
    <row r="3" spans="1:7" ht="60.75" customHeight="1" x14ac:dyDescent="0.2">
      <c r="A3" s="23" t="s">
        <v>102</v>
      </c>
      <c r="B3" s="23" t="s">
        <v>1</v>
      </c>
      <c r="C3" s="23" t="s">
        <v>61</v>
      </c>
      <c r="D3" s="23" t="s">
        <v>62</v>
      </c>
    </row>
    <row r="4" spans="1:7" ht="21.75" customHeight="1" x14ac:dyDescent="0.2">
      <c r="A4" s="7" t="s">
        <v>965</v>
      </c>
      <c r="B4" s="8">
        <v>2</v>
      </c>
      <c r="C4" s="8"/>
      <c r="D4" s="8">
        <v>0</v>
      </c>
    </row>
    <row r="5" spans="1:7" ht="21.75" customHeight="1" x14ac:dyDescent="0.2">
      <c r="A5" s="7" t="s">
        <v>966</v>
      </c>
      <c r="B5" s="8">
        <v>2</v>
      </c>
      <c r="C5" s="8"/>
      <c r="D5" s="8">
        <v>0</v>
      </c>
    </row>
    <row r="6" spans="1:7" ht="21.75" customHeight="1" x14ac:dyDescent="0.2">
      <c r="A6" s="7" t="s">
        <v>967</v>
      </c>
      <c r="B6" s="8">
        <v>2</v>
      </c>
      <c r="C6" s="8"/>
      <c r="D6" s="8">
        <v>0</v>
      </c>
    </row>
    <row r="7" spans="1:7" ht="21.75" customHeight="1" x14ac:dyDescent="0.2">
      <c r="A7" s="7" t="s">
        <v>968</v>
      </c>
      <c r="B7" s="8">
        <v>2</v>
      </c>
      <c r="C7" s="8"/>
      <c r="D7" s="8">
        <v>0</v>
      </c>
    </row>
    <row r="8" spans="1:7" ht="21.75" customHeight="1" x14ac:dyDescent="0.2">
      <c r="A8" s="7" t="s">
        <v>969</v>
      </c>
      <c r="B8" s="8">
        <v>2</v>
      </c>
      <c r="C8" s="8"/>
      <c r="D8" s="8">
        <v>0</v>
      </c>
    </row>
    <row r="9" spans="1:7" ht="21.75" customHeight="1" x14ac:dyDescent="0.2">
      <c r="A9" s="7" t="s">
        <v>970</v>
      </c>
      <c r="B9" s="8">
        <v>2</v>
      </c>
      <c r="C9" s="8"/>
      <c r="D9" s="8">
        <v>1.28869967481962</v>
      </c>
    </row>
    <row r="10" spans="1:7" ht="21.75" customHeight="1" x14ac:dyDescent="0.2">
      <c r="A10" s="7" t="s">
        <v>971</v>
      </c>
      <c r="B10" s="8">
        <v>2</v>
      </c>
      <c r="C10" s="8"/>
      <c r="D10" s="8">
        <v>0</v>
      </c>
    </row>
    <row r="11" spans="1:7" ht="20.25" customHeight="1" x14ac:dyDescent="0.2">
      <c r="A11" s="7" t="s">
        <v>972</v>
      </c>
      <c r="B11" s="8">
        <v>2</v>
      </c>
      <c r="C11" s="8"/>
      <c r="D11" s="8">
        <v>0</v>
      </c>
    </row>
    <row r="12" spans="1:7" ht="21.75" customHeight="1" x14ac:dyDescent="0.2">
      <c r="A12" s="7" t="s">
        <v>973</v>
      </c>
      <c r="B12" s="8">
        <v>2</v>
      </c>
      <c r="C12" s="8"/>
      <c r="D12" s="8">
        <v>0</v>
      </c>
    </row>
    <row r="13" spans="1:7" ht="21.75" customHeight="1" x14ac:dyDescent="0.2">
      <c r="A13" s="7" t="s">
        <v>974</v>
      </c>
      <c r="B13" s="8">
        <v>2</v>
      </c>
      <c r="C13" s="8"/>
      <c r="D13" s="8">
        <v>0</v>
      </c>
    </row>
    <row r="14" spans="1:7" ht="21.75" customHeight="1" x14ac:dyDescent="0.2">
      <c r="A14" s="7" t="s">
        <v>975</v>
      </c>
      <c r="B14" s="8">
        <v>2</v>
      </c>
      <c r="C14" s="8"/>
      <c r="D14" s="8">
        <v>0</v>
      </c>
    </row>
    <row r="15" spans="1:7" ht="21.75" customHeight="1" x14ac:dyDescent="0.2">
      <c r="A15" s="7" t="s">
        <v>976</v>
      </c>
      <c r="B15" s="8">
        <v>2</v>
      </c>
      <c r="C15" s="8"/>
      <c r="D15" s="8">
        <v>0</v>
      </c>
    </row>
    <row r="16" spans="1:7" ht="21.75" customHeight="1" x14ac:dyDescent="0.2">
      <c r="A16" s="7" t="s">
        <v>977</v>
      </c>
      <c r="B16" s="8">
        <v>2</v>
      </c>
      <c r="C16" s="8"/>
      <c r="D16" s="8">
        <v>0</v>
      </c>
    </row>
    <row r="17" spans="1:4" ht="21.75" customHeight="1" x14ac:dyDescent="0.2">
      <c r="A17" s="7" t="s">
        <v>978</v>
      </c>
      <c r="B17" s="8">
        <v>2</v>
      </c>
      <c r="C17" s="8"/>
      <c r="D17" s="8">
        <v>0</v>
      </c>
    </row>
    <row r="18" spans="1:4" ht="21.75" customHeight="1" x14ac:dyDescent="0.2">
      <c r="A18" s="7" t="s">
        <v>979</v>
      </c>
      <c r="B18" s="8">
        <v>2</v>
      </c>
      <c r="C18" s="8"/>
      <c r="D18" s="8">
        <v>0</v>
      </c>
    </row>
    <row r="19" spans="1:4" ht="21.75" customHeight="1" x14ac:dyDescent="0.2">
      <c r="A19" s="7" t="s">
        <v>980</v>
      </c>
      <c r="B19" s="8">
        <v>2</v>
      </c>
      <c r="C19" s="8"/>
      <c r="D19" s="8">
        <v>0</v>
      </c>
    </row>
    <row r="20" spans="1:4" ht="21.75" customHeight="1" x14ac:dyDescent="0.2">
      <c r="A20" s="7" t="s">
        <v>981</v>
      </c>
      <c r="B20" s="8">
        <v>2</v>
      </c>
      <c r="C20" s="8"/>
      <c r="D20" s="8">
        <v>0</v>
      </c>
    </row>
    <row r="21" spans="1:4" ht="21.75" customHeight="1" x14ac:dyDescent="0.2">
      <c r="A21" s="7" t="s">
        <v>982</v>
      </c>
      <c r="B21" s="8">
        <v>2</v>
      </c>
      <c r="C21" s="8"/>
      <c r="D21" s="8">
        <v>0</v>
      </c>
    </row>
    <row r="22" spans="1:4" ht="21.75" customHeight="1" x14ac:dyDescent="0.2">
      <c r="A22" s="7" t="s">
        <v>983</v>
      </c>
      <c r="B22" s="8">
        <v>2</v>
      </c>
      <c r="C22" s="8"/>
      <c r="D22" s="8">
        <v>1.5303359377840899</v>
      </c>
    </row>
    <row r="23" spans="1:4" ht="21.75" customHeight="1" x14ac:dyDescent="0.2">
      <c r="A23" s="7" t="s">
        <v>984</v>
      </c>
      <c r="B23" s="8">
        <v>2</v>
      </c>
      <c r="C23" s="8"/>
      <c r="D23" s="8">
        <v>0</v>
      </c>
    </row>
    <row r="24" spans="1:4" ht="21.75" customHeight="1" x14ac:dyDescent="0.2">
      <c r="A24" s="7" t="s">
        <v>985</v>
      </c>
      <c r="B24" s="8">
        <v>2</v>
      </c>
      <c r="C24" s="8"/>
      <c r="D24" s="8">
        <v>14.529654438776801</v>
      </c>
    </row>
    <row r="25" spans="1:4" ht="21.75" customHeight="1" x14ac:dyDescent="0.2">
      <c r="A25" s="7" t="s">
        <v>986</v>
      </c>
      <c r="B25" s="8">
        <v>2</v>
      </c>
      <c r="C25" s="8"/>
      <c r="D25" s="8">
        <v>0</v>
      </c>
    </row>
    <row r="26" spans="1:4" ht="21.75" customHeight="1" x14ac:dyDescent="0.2">
      <c r="A26" s="7" t="s">
        <v>987</v>
      </c>
      <c r="B26" s="8">
        <v>2</v>
      </c>
      <c r="C26" s="8"/>
      <c r="D26" s="8">
        <v>1.85147712317864</v>
      </c>
    </row>
    <row r="27" spans="1:4" ht="21.75" customHeight="1" x14ac:dyDescent="0.2">
      <c r="A27" s="7" t="s">
        <v>988</v>
      </c>
      <c r="B27" s="8">
        <v>2</v>
      </c>
      <c r="C27" s="8"/>
      <c r="D27" s="8">
        <v>0</v>
      </c>
    </row>
    <row r="28" spans="1:4" ht="21.75" customHeight="1" x14ac:dyDescent="0.2">
      <c r="A28" s="7" t="s">
        <v>989</v>
      </c>
      <c r="B28" s="8">
        <v>2</v>
      </c>
      <c r="C28" s="8"/>
      <c r="D28" s="8">
        <v>3.9225778486155498</v>
      </c>
    </row>
    <row r="29" spans="1:4" ht="21.75" customHeight="1" x14ac:dyDescent="0.2">
      <c r="A29" s="7" t="s">
        <v>990</v>
      </c>
      <c r="B29" s="8">
        <v>2</v>
      </c>
      <c r="C29" s="8"/>
      <c r="D29" s="8">
        <v>0</v>
      </c>
    </row>
    <row r="30" spans="1:4" ht="21.75" customHeight="1" x14ac:dyDescent="0.2">
      <c r="A30" s="7" t="s">
        <v>991</v>
      </c>
      <c r="B30" s="8">
        <v>2</v>
      </c>
      <c r="C30" s="8"/>
      <c r="D30" s="8">
        <v>0</v>
      </c>
    </row>
    <row r="31" spans="1:4" ht="21.75" customHeight="1" x14ac:dyDescent="0.2">
      <c r="A31" s="7" t="s">
        <v>992</v>
      </c>
      <c r="B31" s="8">
        <v>2</v>
      </c>
      <c r="C31" s="8"/>
      <c r="D31" s="8">
        <v>0</v>
      </c>
    </row>
    <row r="32" spans="1:4" ht="21.75" customHeight="1" x14ac:dyDescent="0.2">
      <c r="A32" s="7" t="s">
        <v>993</v>
      </c>
      <c r="B32" s="8">
        <v>2</v>
      </c>
      <c r="C32" s="8"/>
      <c r="D32" s="8">
        <v>0.97755951714793998</v>
      </c>
    </row>
    <row r="33" spans="1:4" ht="21.75" customHeight="1" x14ac:dyDescent="0.2">
      <c r="A33" s="7" t="s">
        <v>994</v>
      </c>
      <c r="B33" s="8">
        <v>2</v>
      </c>
      <c r="C33" s="8"/>
      <c r="D33" s="8">
        <v>0</v>
      </c>
    </row>
    <row r="34" spans="1:4" ht="21.75" customHeight="1" x14ac:dyDescent="0.2">
      <c r="A34" s="7" t="s">
        <v>995</v>
      </c>
      <c r="B34" s="8">
        <v>2</v>
      </c>
      <c r="C34" s="8"/>
      <c r="D34" s="8">
        <v>0</v>
      </c>
    </row>
    <row r="35" spans="1:4" ht="21.75" customHeight="1" x14ac:dyDescent="0.2">
      <c r="A35" s="7" t="s">
        <v>996</v>
      </c>
      <c r="B35" s="8">
        <v>2</v>
      </c>
      <c r="C35" s="8"/>
      <c r="D35" s="8">
        <v>0</v>
      </c>
    </row>
    <row r="36" spans="1:4" ht="21.75" customHeight="1" x14ac:dyDescent="0.2">
      <c r="A36" s="7" t="s">
        <v>997</v>
      </c>
      <c r="B36" s="8">
        <v>2</v>
      </c>
      <c r="C36" s="8"/>
      <c r="D36" s="8">
        <v>0</v>
      </c>
    </row>
    <row r="37" spans="1:4" ht="21.75" customHeight="1" x14ac:dyDescent="0.2">
      <c r="A37" s="7" t="s">
        <v>998</v>
      </c>
      <c r="B37" s="8">
        <v>2</v>
      </c>
      <c r="C37" s="8"/>
      <c r="D37" s="8">
        <v>0</v>
      </c>
    </row>
    <row r="38" spans="1:4" ht="21.75" customHeight="1" x14ac:dyDescent="0.2">
      <c r="A38" s="7" t="s">
        <v>999</v>
      </c>
      <c r="B38" s="8">
        <v>2</v>
      </c>
      <c r="C38" s="8"/>
      <c r="D38" s="8">
        <v>0</v>
      </c>
    </row>
    <row r="39" spans="1:4" ht="21.75" customHeight="1" x14ac:dyDescent="0.2">
      <c r="A39" s="7" t="s">
        <v>1000</v>
      </c>
      <c r="B39" s="8">
        <v>2</v>
      </c>
      <c r="C39" s="8"/>
      <c r="D39" s="8">
        <v>0</v>
      </c>
    </row>
    <row r="40" spans="1:4" ht="21.75" customHeight="1" x14ac:dyDescent="0.2">
      <c r="A40" s="7" t="s">
        <v>1001</v>
      </c>
      <c r="B40" s="8">
        <v>2</v>
      </c>
      <c r="C40" s="8"/>
      <c r="D40" s="8">
        <v>0</v>
      </c>
    </row>
    <row r="41" spans="1:4" ht="21.75" customHeight="1" x14ac:dyDescent="0.2">
      <c r="A41" s="7" t="s">
        <v>1002</v>
      </c>
      <c r="B41" s="8">
        <v>2</v>
      </c>
      <c r="C41" s="8"/>
      <c r="D41" s="8">
        <v>2.9290159600085302</v>
      </c>
    </row>
    <row r="42" spans="1:4" ht="21.75" customHeight="1" x14ac:dyDescent="0.2">
      <c r="A42" s="7" t="s">
        <v>1003</v>
      </c>
      <c r="B42" s="8">
        <v>2</v>
      </c>
      <c r="C42" s="8"/>
      <c r="D42" s="8">
        <v>0</v>
      </c>
    </row>
    <row r="43" spans="1:4" ht="21.75" customHeight="1" x14ac:dyDescent="0.2">
      <c r="A43" s="7" t="s">
        <v>1004</v>
      </c>
      <c r="B43" s="8">
        <v>2</v>
      </c>
      <c r="C43" s="8"/>
      <c r="D43" s="8">
        <v>6.2387978767399899</v>
      </c>
    </row>
    <row r="44" spans="1:4" ht="21.75" customHeight="1" x14ac:dyDescent="0.2">
      <c r="A44" s="7" t="s">
        <v>1005</v>
      </c>
      <c r="B44" s="8">
        <v>2</v>
      </c>
      <c r="C44" s="8"/>
      <c r="D44" s="8">
        <v>3.2267768378138801</v>
      </c>
    </row>
    <row r="45" spans="1:4" ht="21.75" customHeight="1" x14ac:dyDescent="0.2">
      <c r="A45" s="7" t="s">
        <v>1006</v>
      </c>
      <c r="B45" s="8">
        <v>2</v>
      </c>
      <c r="C45" s="8"/>
      <c r="D45" s="8">
        <v>0</v>
      </c>
    </row>
    <row r="46" spans="1:4" ht="21.75" customHeight="1" x14ac:dyDescent="0.2">
      <c r="A46" s="7" t="s">
        <v>1007</v>
      </c>
      <c r="B46" s="8">
        <v>2</v>
      </c>
      <c r="C46" s="8"/>
      <c r="D46" s="8">
        <v>0</v>
      </c>
    </row>
    <row r="47" spans="1:4" ht="21.75" customHeight="1" x14ac:dyDescent="0.2">
      <c r="A47" s="7" t="s">
        <v>1008</v>
      </c>
      <c r="B47" s="8">
        <v>2</v>
      </c>
      <c r="C47" s="8"/>
      <c r="D47" s="8">
        <v>0</v>
      </c>
    </row>
    <row r="48" spans="1:4" ht="21.75" customHeight="1" x14ac:dyDescent="0.2">
      <c r="A48" s="7" t="s">
        <v>1009</v>
      </c>
      <c r="B48" s="8">
        <v>2</v>
      </c>
      <c r="C48" s="8"/>
      <c r="D48" s="8">
        <v>0</v>
      </c>
    </row>
    <row r="49" spans="1:4" ht="21.75" customHeight="1" x14ac:dyDescent="0.2">
      <c r="A49" s="7" t="s">
        <v>1010</v>
      </c>
      <c r="B49" s="8">
        <v>2</v>
      </c>
      <c r="C49" s="8"/>
      <c r="D49" s="8">
        <v>0</v>
      </c>
    </row>
    <row r="50" spans="1:4" ht="21.75" customHeight="1" x14ac:dyDescent="0.2">
      <c r="A50" s="7" t="s">
        <v>1011</v>
      </c>
      <c r="B50" s="8">
        <v>2</v>
      </c>
      <c r="C50" s="8"/>
      <c r="D50" s="8">
        <v>0</v>
      </c>
    </row>
    <row r="51" spans="1:4" ht="21.75" customHeight="1" x14ac:dyDescent="0.2">
      <c r="A51" s="7" t="s">
        <v>1012</v>
      </c>
      <c r="B51" s="8">
        <v>2</v>
      </c>
      <c r="C51" s="8"/>
      <c r="D51" s="8">
        <v>0</v>
      </c>
    </row>
    <row r="52" spans="1:4" ht="21.75" customHeight="1" x14ac:dyDescent="0.2">
      <c r="A52" s="7" t="s">
        <v>1013</v>
      </c>
      <c r="B52" s="8">
        <v>2</v>
      </c>
      <c r="C52" s="8"/>
      <c r="D52" s="8">
        <v>0</v>
      </c>
    </row>
    <row r="53" spans="1:4" ht="21.75" customHeight="1" x14ac:dyDescent="0.2">
      <c r="A53" s="7" t="s">
        <v>1014</v>
      </c>
      <c r="B53" s="8">
        <v>2</v>
      </c>
      <c r="C53" s="8"/>
      <c r="D53" s="8">
        <v>0</v>
      </c>
    </row>
    <row r="54" spans="1:4" ht="21.75" customHeight="1" x14ac:dyDescent="0.2">
      <c r="A54" s="7" t="s">
        <v>1015</v>
      </c>
      <c r="B54" s="8">
        <v>2</v>
      </c>
      <c r="C54" s="8"/>
      <c r="D54" s="8">
        <v>3.57246617681517</v>
      </c>
    </row>
    <row r="55" spans="1:4" ht="21.75" customHeight="1" x14ac:dyDescent="0.2">
      <c r="A55" s="7" t="s">
        <v>1016</v>
      </c>
      <c r="B55" s="8">
        <v>2</v>
      </c>
      <c r="C55" s="8"/>
      <c r="D55" s="8">
        <v>0</v>
      </c>
    </row>
    <row r="56" spans="1:4" ht="21.75" customHeight="1" x14ac:dyDescent="0.2">
      <c r="A56" s="7" t="s">
        <v>1017</v>
      </c>
      <c r="B56" s="8">
        <v>2</v>
      </c>
      <c r="C56" s="8"/>
      <c r="D56" s="8">
        <v>0</v>
      </c>
    </row>
    <row r="57" spans="1:4" ht="21.75" customHeight="1" x14ac:dyDescent="0.2">
      <c r="A57" s="7" t="s">
        <v>1018</v>
      </c>
      <c r="B57" s="8">
        <v>2</v>
      </c>
      <c r="C57" s="8"/>
      <c r="D57" s="8">
        <v>15.8485827943377</v>
      </c>
    </row>
    <row r="58" spans="1:4" ht="21.75" customHeight="1" x14ac:dyDescent="0.2">
      <c r="A58" s="7" t="s">
        <v>1019</v>
      </c>
      <c r="B58" s="8">
        <v>2</v>
      </c>
      <c r="C58" s="8"/>
      <c r="D58" s="8">
        <v>0</v>
      </c>
    </row>
    <row r="59" spans="1:4" ht="21.75" customHeight="1" x14ac:dyDescent="0.2">
      <c r="A59" s="7" t="s">
        <v>1020</v>
      </c>
      <c r="B59" s="8">
        <v>2</v>
      </c>
      <c r="C59" s="8"/>
      <c r="D59" s="8">
        <v>0</v>
      </c>
    </row>
    <row r="60" spans="1:4" ht="21.75" customHeight="1" x14ac:dyDescent="0.2">
      <c r="A60" s="7" t="s">
        <v>1021</v>
      </c>
      <c r="B60" s="8">
        <v>2</v>
      </c>
      <c r="C60" s="8"/>
      <c r="D60" s="8">
        <v>0</v>
      </c>
    </row>
    <row r="61" spans="1:4" ht="21.75" customHeight="1" x14ac:dyDescent="0.2">
      <c r="A61" s="7" t="s">
        <v>1022</v>
      </c>
      <c r="B61" s="8">
        <v>2</v>
      </c>
      <c r="C61" s="8"/>
      <c r="D61" s="8">
        <v>3.2550289184381298</v>
      </c>
    </row>
    <row r="62" spans="1:4" ht="21.75" customHeight="1" x14ac:dyDescent="0.2">
      <c r="A62" s="7" t="s">
        <v>1023</v>
      </c>
      <c r="B62" s="8">
        <v>2</v>
      </c>
      <c r="C62" s="8"/>
      <c r="D62" s="8">
        <v>0</v>
      </c>
    </row>
    <row r="63" spans="1:4" ht="21.75" customHeight="1" x14ac:dyDescent="0.2">
      <c r="A63" s="7" t="s">
        <v>1024</v>
      </c>
      <c r="B63" s="8">
        <v>2</v>
      </c>
      <c r="C63" s="8"/>
      <c r="D63" s="8">
        <v>0</v>
      </c>
    </row>
    <row r="64" spans="1:4" ht="21.75" customHeight="1" x14ac:dyDescent="0.2">
      <c r="A64" s="7" t="s">
        <v>1025</v>
      </c>
      <c r="B64" s="8">
        <v>2</v>
      </c>
      <c r="C64" s="8"/>
      <c r="D64" s="8">
        <v>0</v>
      </c>
    </row>
    <row r="65" spans="1:4" ht="21.75" customHeight="1" x14ac:dyDescent="0.2">
      <c r="A65" s="7" t="s">
        <v>1026</v>
      </c>
      <c r="B65" s="8">
        <v>2</v>
      </c>
      <c r="C65" s="8"/>
      <c r="D65" s="8">
        <v>0</v>
      </c>
    </row>
    <row r="66" spans="1:4" ht="21.75" customHeight="1" x14ac:dyDescent="0.2">
      <c r="A66" s="7" t="s">
        <v>1027</v>
      </c>
      <c r="B66" s="8">
        <v>2</v>
      </c>
      <c r="C66" s="8"/>
      <c r="D66" s="8">
        <v>0</v>
      </c>
    </row>
    <row r="67" spans="1:4" ht="21.75" customHeight="1" x14ac:dyDescent="0.2">
      <c r="A67" s="7" t="s">
        <v>1028</v>
      </c>
      <c r="B67" s="8">
        <v>2</v>
      </c>
      <c r="C67" s="8"/>
      <c r="D67" s="8">
        <v>0</v>
      </c>
    </row>
    <row r="68" spans="1:4" ht="21.75" customHeight="1" x14ac:dyDescent="0.2">
      <c r="A68" s="7" t="s">
        <v>1029</v>
      </c>
      <c r="B68" s="8">
        <v>2</v>
      </c>
      <c r="C68" s="8"/>
      <c r="D68" s="8">
        <v>0</v>
      </c>
    </row>
    <row r="69" spans="1:4" ht="21.75" customHeight="1" x14ac:dyDescent="0.2">
      <c r="A69" s="7" t="s">
        <v>1030</v>
      </c>
      <c r="B69" s="8">
        <v>2</v>
      </c>
      <c r="C69" s="8"/>
      <c r="D69" s="8">
        <v>0</v>
      </c>
    </row>
    <row r="70" spans="1:4" ht="21.75" customHeight="1" x14ac:dyDescent="0.2">
      <c r="A70" s="7" t="s">
        <v>1031</v>
      </c>
      <c r="B70" s="8">
        <v>2</v>
      </c>
      <c r="C70" s="8"/>
      <c r="D70" s="8">
        <v>1.4255560563912499</v>
      </c>
    </row>
    <row r="71" spans="1:4" ht="21.75" customHeight="1" x14ac:dyDescent="0.2">
      <c r="A71" s="7" t="s">
        <v>1032</v>
      </c>
      <c r="B71" s="8">
        <v>2</v>
      </c>
      <c r="C71" s="8"/>
      <c r="D71" s="8">
        <v>0</v>
      </c>
    </row>
    <row r="72" spans="1:4" ht="21.75" customHeight="1" x14ac:dyDescent="0.2">
      <c r="A72" s="7" t="s">
        <v>1033</v>
      </c>
      <c r="B72" s="8">
        <v>2</v>
      </c>
      <c r="C72" s="8"/>
      <c r="D72" s="8">
        <v>2.7027885973742198</v>
      </c>
    </row>
    <row r="73" spans="1:4" ht="21.75" customHeight="1" x14ac:dyDescent="0.2">
      <c r="A73" s="7" t="s">
        <v>1034</v>
      </c>
      <c r="B73" s="8">
        <v>2</v>
      </c>
      <c r="C73" s="8"/>
      <c r="D73" s="8">
        <v>6.9709984425870903</v>
      </c>
    </row>
    <row r="74" spans="1:4" ht="21.75" customHeight="1" x14ac:dyDescent="0.2">
      <c r="A74" s="7" t="s">
        <v>1035</v>
      </c>
      <c r="B74" s="8">
        <v>2</v>
      </c>
      <c r="C74" s="8"/>
      <c r="D74" s="8">
        <v>0</v>
      </c>
    </row>
    <row r="75" spans="1:4" ht="21.75" customHeight="1" x14ac:dyDescent="0.2">
      <c r="A75" s="7" t="s">
        <v>1036</v>
      </c>
      <c r="B75" s="8">
        <v>2</v>
      </c>
      <c r="C75" s="8"/>
      <c r="D75" s="8">
        <v>0</v>
      </c>
    </row>
    <row r="76" spans="1:4" ht="21.75" customHeight="1" x14ac:dyDescent="0.2">
      <c r="A76" s="7" t="s">
        <v>1037</v>
      </c>
      <c r="B76" s="8">
        <v>2</v>
      </c>
      <c r="C76" s="8"/>
      <c r="D76" s="8">
        <v>0</v>
      </c>
    </row>
    <row r="77" spans="1:4" ht="21.75" customHeight="1" x14ac:dyDescent="0.2">
      <c r="A77" s="7" t="s">
        <v>1038</v>
      </c>
      <c r="B77" s="8">
        <v>2</v>
      </c>
      <c r="C77" s="8"/>
      <c r="D77" s="8">
        <v>0</v>
      </c>
    </row>
    <row r="78" spans="1:4" ht="21.75" customHeight="1" x14ac:dyDescent="0.2">
      <c r="A78" s="7" t="s">
        <v>1039</v>
      </c>
      <c r="B78" s="8">
        <v>2</v>
      </c>
      <c r="C78" s="8"/>
      <c r="D78" s="8">
        <v>1.2179481446502201</v>
      </c>
    </row>
    <row r="79" spans="1:4" ht="21.75" customHeight="1" x14ac:dyDescent="0.2">
      <c r="A79" s="7" t="s">
        <v>1040</v>
      </c>
      <c r="B79" s="8">
        <v>2</v>
      </c>
      <c r="C79" s="8"/>
      <c r="D79" s="8">
        <v>0</v>
      </c>
    </row>
    <row r="80" spans="1:4" ht="21.75" customHeight="1" x14ac:dyDescent="0.2">
      <c r="A80" s="7" t="s">
        <v>1041</v>
      </c>
      <c r="B80" s="8">
        <v>2</v>
      </c>
      <c r="C80" s="8"/>
      <c r="D80" s="8">
        <v>0</v>
      </c>
    </row>
    <row r="81" spans="1:4" ht="21.75" customHeight="1" x14ac:dyDescent="0.2">
      <c r="A81" s="7" t="s">
        <v>1042</v>
      </c>
      <c r="B81" s="8">
        <v>2</v>
      </c>
      <c r="C81" s="8"/>
      <c r="D81" s="8">
        <v>0</v>
      </c>
    </row>
    <row r="82" spans="1:4" ht="21.75" customHeight="1" x14ac:dyDescent="0.2">
      <c r="A82" s="7" t="s">
        <v>1043</v>
      </c>
      <c r="B82" s="8">
        <v>2</v>
      </c>
      <c r="C82" s="8"/>
      <c r="D82" s="8">
        <v>7.14913044279161</v>
      </c>
    </row>
    <row r="83" spans="1:4" ht="21.75" customHeight="1" x14ac:dyDescent="0.2">
      <c r="A83" s="7" t="s">
        <v>1044</v>
      </c>
      <c r="B83" s="8">
        <v>2</v>
      </c>
      <c r="C83" s="8"/>
      <c r="D83" s="8">
        <v>4.2562634646858903</v>
      </c>
    </row>
    <row r="84" spans="1:4" ht="21.75" customHeight="1" x14ac:dyDescent="0.2">
      <c r="A84" s="7" t="s">
        <v>1045</v>
      </c>
      <c r="B84" s="8">
        <v>2</v>
      </c>
      <c r="C84" s="8"/>
      <c r="D84" s="8">
        <v>0</v>
      </c>
    </row>
    <row r="85" spans="1:4" ht="21.75" customHeight="1" x14ac:dyDescent="0.2">
      <c r="A85" s="7" t="s">
        <v>1046</v>
      </c>
      <c r="B85" s="8">
        <v>2</v>
      </c>
      <c r="C85" s="8"/>
      <c r="D85" s="8">
        <v>0</v>
      </c>
    </row>
    <row r="86" spans="1:4" ht="21.75" customHeight="1" x14ac:dyDescent="0.2">
      <c r="A86" s="7" t="s">
        <v>1047</v>
      </c>
      <c r="B86" s="8">
        <v>2</v>
      </c>
      <c r="C86" s="8"/>
      <c r="D86" s="8">
        <v>0</v>
      </c>
    </row>
    <row r="87" spans="1:4" ht="21.75" customHeight="1" x14ac:dyDescent="0.2">
      <c r="A87" s="7" t="s">
        <v>1048</v>
      </c>
      <c r="B87" s="8">
        <v>2</v>
      </c>
      <c r="C87" s="8"/>
      <c r="D87" s="8">
        <v>0</v>
      </c>
    </row>
    <row r="88" spans="1:4" ht="21.75" customHeight="1" x14ac:dyDescent="0.2">
      <c r="A88" s="7" t="s">
        <v>1049</v>
      </c>
      <c r="B88" s="8">
        <v>2</v>
      </c>
      <c r="C88" s="8"/>
      <c r="D88" s="8">
        <v>1.7469986976231699</v>
      </c>
    </row>
    <row r="89" spans="1:4" ht="21.75" customHeight="1" x14ac:dyDescent="0.2">
      <c r="A89" s="7" t="s">
        <v>1050</v>
      </c>
      <c r="B89" s="8">
        <v>2</v>
      </c>
      <c r="C89" s="8"/>
      <c r="D89" s="8">
        <v>2.8380983230752399</v>
      </c>
    </row>
    <row r="90" spans="1:4" ht="21.75" customHeight="1" x14ac:dyDescent="0.2">
      <c r="A90" s="7" t="s">
        <v>1051</v>
      </c>
      <c r="B90" s="8">
        <v>2</v>
      </c>
      <c r="C90" s="8"/>
      <c r="D90" s="8">
        <v>0</v>
      </c>
    </row>
    <row r="91" spans="1:4" ht="21.75" customHeight="1" x14ac:dyDescent="0.2">
      <c r="A91" s="7" t="s">
        <v>1052</v>
      </c>
      <c r="B91" s="8">
        <v>2</v>
      </c>
      <c r="C91" s="8"/>
      <c r="D91" s="8">
        <v>0</v>
      </c>
    </row>
    <row r="92" spans="1:4" ht="21.75" customHeight="1" x14ac:dyDescent="0.2">
      <c r="A92" s="7" t="s">
        <v>1053</v>
      </c>
      <c r="B92" s="8">
        <v>2</v>
      </c>
      <c r="C92" s="8"/>
      <c r="D92" s="8">
        <v>0</v>
      </c>
    </row>
    <row r="93" spans="1:4" ht="21.75" customHeight="1" x14ac:dyDescent="0.2">
      <c r="A93" s="7" t="s">
        <v>1054</v>
      </c>
      <c r="B93" s="8">
        <v>2</v>
      </c>
      <c r="C93" s="8"/>
      <c r="D93" s="8">
        <v>0</v>
      </c>
    </row>
    <row r="94" spans="1:4" ht="21.75" customHeight="1" x14ac:dyDescent="0.2">
      <c r="A94" s="7" t="s">
        <v>1055</v>
      </c>
      <c r="B94" s="8">
        <v>2</v>
      </c>
      <c r="C94" s="8"/>
      <c r="D94" s="8">
        <v>0</v>
      </c>
    </row>
    <row r="95" spans="1:4" ht="21.75" customHeight="1" x14ac:dyDescent="0.2">
      <c r="A95" s="7" t="s">
        <v>1056</v>
      </c>
      <c r="B95" s="8">
        <v>2</v>
      </c>
      <c r="C95" s="8"/>
      <c r="D95" s="8">
        <v>0</v>
      </c>
    </row>
    <row r="96" spans="1:4" ht="21.75" customHeight="1" x14ac:dyDescent="0.2">
      <c r="A96" s="7" t="s">
        <v>1057</v>
      </c>
      <c r="B96" s="8">
        <v>2</v>
      </c>
      <c r="C96" s="8"/>
      <c r="D96" s="8">
        <v>0</v>
      </c>
    </row>
    <row r="97" spans="1:4" ht="21.75" customHeight="1" x14ac:dyDescent="0.2">
      <c r="A97" s="7" t="s">
        <v>1058</v>
      </c>
      <c r="B97" s="8">
        <v>2</v>
      </c>
      <c r="C97" s="8"/>
      <c r="D97" s="8">
        <v>0</v>
      </c>
    </row>
    <row r="98" spans="1:4" ht="21.75" customHeight="1" x14ac:dyDescent="0.2">
      <c r="A98" s="7" t="s">
        <v>1059</v>
      </c>
      <c r="B98" s="8">
        <v>2</v>
      </c>
      <c r="C98" s="8"/>
      <c r="D98" s="8">
        <v>0</v>
      </c>
    </row>
    <row r="99" spans="1:4" ht="21.75" customHeight="1" x14ac:dyDescent="0.2">
      <c r="A99" s="7" t="s">
        <v>1060</v>
      </c>
      <c r="B99" s="8">
        <v>2</v>
      </c>
      <c r="C99" s="8"/>
      <c r="D99" s="8">
        <v>0</v>
      </c>
    </row>
    <row r="100" spans="1:4" ht="21.75" customHeight="1" x14ac:dyDescent="0.2">
      <c r="A100" s="7" t="s">
        <v>1061</v>
      </c>
      <c r="B100" s="8">
        <v>2</v>
      </c>
      <c r="C100" s="8"/>
      <c r="D100" s="8">
        <v>0</v>
      </c>
    </row>
    <row r="101" spans="1:4" ht="21.75" customHeight="1" x14ac:dyDescent="0.2">
      <c r="A101" s="7" t="s">
        <v>1062</v>
      </c>
      <c r="B101" s="8">
        <v>2</v>
      </c>
      <c r="C101" s="8"/>
      <c r="D101" s="8">
        <v>14.773232005448699</v>
      </c>
    </row>
    <row r="102" spans="1:4" ht="21.75" customHeight="1" x14ac:dyDescent="0.2">
      <c r="A102" s="7" t="s">
        <v>1063</v>
      </c>
      <c r="B102" s="8">
        <v>2</v>
      </c>
      <c r="C102" s="8"/>
      <c r="D102" s="8">
        <v>0</v>
      </c>
    </row>
    <row r="103" spans="1:4" ht="21.75" customHeight="1" x14ac:dyDescent="0.2">
      <c r="A103" s="7" t="s">
        <v>1064</v>
      </c>
      <c r="B103" s="8">
        <v>2</v>
      </c>
      <c r="C103" s="8"/>
      <c r="D103" s="8">
        <v>0</v>
      </c>
    </row>
    <row r="104" spans="1:4" ht="21.75" customHeight="1" x14ac:dyDescent="0.2">
      <c r="A104" s="7" t="s">
        <v>1065</v>
      </c>
      <c r="B104" s="8">
        <v>2</v>
      </c>
      <c r="C104" s="8"/>
      <c r="D104" s="8">
        <v>0</v>
      </c>
    </row>
    <row r="105" spans="1:4" ht="21.75" customHeight="1" x14ac:dyDescent="0.2">
      <c r="A105" s="7" t="s">
        <v>1066</v>
      </c>
      <c r="B105" s="8">
        <v>2</v>
      </c>
      <c r="C105" s="8"/>
      <c r="D105" s="8">
        <v>0</v>
      </c>
    </row>
    <row r="106" spans="1:4" ht="21.75" customHeight="1" x14ac:dyDescent="0.2">
      <c r="A106" s="7" t="s">
        <v>1067</v>
      </c>
      <c r="B106" s="8">
        <v>2</v>
      </c>
      <c r="C106" s="8"/>
      <c r="D106" s="8">
        <v>0</v>
      </c>
    </row>
    <row r="107" spans="1:4" ht="21.75" customHeight="1" x14ac:dyDescent="0.2">
      <c r="A107" s="7" t="s">
        <v>1068</v>
      </c>
      <c r="B107" s="8">
        <v>2</v>
      </c>
      <c r="C107" s="8"/>
      <c r="D107" s="8">
        <v>0</v>
      </c>
    </row>
    <row r="108" spans="1:4" ht="21.75" customHeight="1" x14ac:dyDescent="0.2">
      <c r="A108" s="7" t="s">
        <v>1069</v>
      </c>
      <c r="B108" s="8">
        <v>2</v>
      </c>
      <c r="C108" s="8"/>
      <c r="D108" s="8">
        <v>0</v>
      </c>
    </row>
    <row r="109" spans="1:4" ht="21.75" customHeight="1" x14ac:dyDescent="0.2">
      <c r="A109" s="7" t="s">
        <v>1070</v>
      </c>
      <c r="B109" s="8">
        <v>2</v>
      </c>
      <c r="C109" s="8"/>
      <c r="D109" s="8">
        <v>0</v>
      </c>
    </row>
    <row r="110" spans="1:4" ht="21.75" customHeight="1" x14ac:dyDescent="0.2">
      <c r="A110" s="7" t="s">
        <v>1071</v>
      </c>
      <c r="B110" s="8">
        <v>2</v>
      </c>
      <c r="C110" s="8"/>
      <c r="D110" s="8">
        <v>0</v>
      </c>
    </row>
    <row r="111" spans="1:4" ht="21.75" customHeight="1" x14ac:dyDescent="0.2">
      <c r="A111" s="7" t="s">
        <v>1072</v>
      </c>
      <c r="B111" s="8">
        <v>2</v>
      </c>
      <c r="C111" s="8"/>
      <c r="D111" s="8">
        <v>0</v>
      </c>
    </row>
    <row r="112" spans="1:4" ht="21.75" customHeight="1" x14ac:dyDescent="0.2">
      <c r="A112" s="7" t="s">
        <v>1073</v>
      </c>
      <c r="B112" s="8">
        <v>2</v>
      </c>
      <c r="C112" s="8"/>
      <c r="D112" s="8">
        <v>0</v>
      </c>
    </row>
    <row r="113" spans="1:4" ht="21.75" customHeight="1" x14ac:dyDescent="0.2">
      <c r="A113" s="7" t="s">
        <v>1074</v>
      </c>
      <c r="B113" s="8">
        <v>2</v>
      </c>
      <c r="C113" s="8"/>
      <c r="D113" s="8">
        <v>0</v>
      </c>
    </row>
    <row r="114" spans="1:4" ht="21.75" customHeight="1" x14ac:dyDescent="0.2">
      <c r="A114" s="7" t="s">
        <v>1075</v>
      </c>
      <c r="B114" s="8">
        <v>2</v>
      </c>
      <c r="C114" s="8"/>
      <c r="D114" s="8">
        <v>0</v>
      </c>
    </row>
    <row r="115" spans="1:4" ht="21.75" customHeight="1" x14ac:dyDescent="0.2">
      <c r="A115" s="7" t="s">
        <v>1076</v>
      </c>
      <c r="B115" s="8">
        <v>2</v>
      </c>
      <c r="C115" s="8"/>
      <c r="D115" s="8">
        <v>0</v>
      </c>
    </row>
    <row r="116" spans="1:4" ht="21.75" customHeight="1" x14ac:dyDescent="0.2">
      <c r="A116" s="7" t="s">
        <v>1077</v>
      </c>
      <c r="B116" s="8">
        <v>2</v>
      </c>
      <c r="C116" s="8"/>
      <c r="D116" s="8">
        <v>0</v>
      </c>
    </row>
    <row r="117" spans="1:4" ht="21.75" customHeight="1" x14ac:dyDescent="0.2">
      <c r="A117" s="7" t="s">
        <v>1078</v>
      </c>
      <c r="B117" s="8">
        <v>2</v>
      </c>
      <c r="C117" s="8"/>
      <c r="D117" s="8">
        <v>0</v>
      </c>
    </row>
    <row r="118" spans="1:4" ht="21.75" customHeight="1" x14ac:dyDescent="0.2">
      <c r="A118" s="7" t="s">
        <v>1079</v>
      </c>
      <c r="B118" s="8">
        <v>2</v>
      </c>
      <c r="C118" s="8"/>
      <c r="D118" s="8">
        <v>0</v>
      </c>
    </row>
    <row r="119" spans="1:4" ht="21.75" customHeight="1" x14ac:dyDescent="0.2">
      <c r="A119" s="7" t="s">
        <v>1080</v>
      </c>
      <c r="B119" s="8">
        <v>2</v>
      </c>
      <c r="C119" s="8"/>
      <c r="D119" s="8">
        <v>0</v>
      </c>
    </row>
    <row r="120" spans="1:4" ht="21.75" customHeight="1" x14ac:dyDescent="0.2">
      <c r="A120" s="7" t="s">
        <v>1081</v>
      </c>
      <c r="B120" s="8">
        <v>2</v>
      </c>
      <c r="C120" s="8"/>
      <c r="D120" s="8">
        <v>0</v>
      </c>
    </row>
    <row r="121" spans="1:4" ht="21.75" customHeight="1" x14ac:dyDescent="0.2">
      <c r="A121" s="7" t="s">
        <v>1082</v>
      </c>
      <c r="B121" s="8">
        <v>2</v>
      </c>
      <c r="C121" s="8"/>
      <c r="D121" s="8">
        <v>0</v>
      </c>
    </row>
    <row r="122" spans="1:4" ht="21.75" customHeight="1" x14ac:dyDescent="0.2">
      <c r="A122" s="7" t="s">
        <v>1083</v>
      </c>
      <c r="B122" s="8">
        <v>2</v>
      </c>
      <c r="C122" s="8"/>
      <c r="D122" s="8">
        <v>2.4143998756092802</v>
      </c>
    </row>
    <row r="123" spans="1:4" ht="21.75" customHeight="1" x14ac:dyDescent="0.2">
      <c r="A123" s="7" t="s">
        <v>1084</v>
      </c>
      <c r="B123" s="8">
        <v>2</v>
      </c>
      <c r="C123" s="8"/>
      <c r="D123" s="8">
        <v>0</v>
      </c>
    </row>
    <row r="124" spans="1:4" ht="21.75" customHeight="1" x14ac:dyDescent="0.2">
      <c r="A124" s="7" t="s">
        <v>1085</v>
      </c>
      <c r="B124" s="8">
        <v>2</v>
      </c>
      <c r="C124" s="8"/>
      <c r="D124" s="8">
        <v>1.59185936345055</v>
      </c>
    </row>
    <row r="125" spans="1:4" ht="21.75" customHeight="1" x14ac:dyDescent="0.2">
      <c r="A125" s="7" t="s">
        <v>1086</v>
      </c>
      <c r="B125" s="8">
        <v>2</v>
      </c>
      <c r="C125" s="8"/>
      <c r="D125" s="8">
        <v>0</v>
      </c>
    </row>
    <row r="126" spans="1:4" ht="21.75" customHeight="1" x14ac:dyDescent="0.2">
      <c r="A126" s="7" t="s">
        <v>1087</v>
      </c>
      <c r="B126" s="8">
        <v>2</v>
      </c>
      <c r="C126" s="8"/>
      <c r="D126" s="8">
        <v>0</v>
      </c>
    </row>
    <row r="127" spans="1:4" ht="21.75" customHeight="1" x14ac:dyDescent="0.2">
      <c r="A127" s="7" t="s">
        <v>1088</v>
      </c>
      <c r="B127" s="8">
        <v>2</v>
      </c>
      <c r="C127" s="8"/>
      <c r="D127" s="8">
        <v>0</v>
      </c>
    </row>
    <row r="128" spans="1:4" ht="21.75" customHeight="1" x14ac:dyDescent="0.2">
      <c r="A128" s="7" t="s">
        <v>1089</v>
      </c>
      <c r="B128" s="8">
        <v>2</v>
      </c>
      <c r="C128" s="8"/>
      <c r="D128" s="8">
        <v>0</v>
      </c>
    </row>
    <row r="129" spans="1:4" ht="21.75" customHeight="1" x14ac:dyDescent="0.2">
      <c r="A129" s="7" t="s">
        <v>1090</v>
      </c>
      <c r="B129" s="8">
        <v>2</v>
      </c>
      <c r="C129" s="8"/>
      <c r="D129" s="8">
        <v>2.5520893599502998</v>
      </c>
    </row>
    <row r="130" spans="1:4" ht="21.75" customHeight="1" x14ac:dyDescent="0.2">
      <c r="A130" s="7" t="s">
        <v>1091</v>
      </c>
      <c r="B130" s="8">
        <v>2</v>
      </c>
      <c r="C130" s="8"/>
      <c r="D130" s="8">
        <v>0</v>
      </c>
    </row>
    <row r="131" spans="1:4" ht="21.75" customHeight="1" x14ac:dyDescent="0.2">
      <c r="A131" s="7" t="s">
        <v>1092</v>
      </c>
      <c r="B131" s="8">
        <v>2</v>
      </c>
      <c r="C131" s="8"/>
      <c r="D131" s="8">
        <v>0</v>
      </c>
    </row>
    <row r="132" spans="1:4" ht="21.75" customHeight="1" x14ac:dyDescent="0.2">
      <c r="A132" s="7" t="s">
        <v>1093</v>
      </c>
      <c r="B132" s="8">
        <v>2</v>
      </c>
      <c r="C132" s="8"/>
      <c r="D132" s="8">
        <v>0</v>
      </c>
    </row>
    <row r="133" spans="1:4" ht="21.75" customHeight="1" x14ac:dyDescent="0.2">
      <c r="A133" s="7" t="s">
        <v>1094</v>
      </c>
      <c r="B133" s="8">
        <v>2</v>
      </c>
      <c r="C133" s="8"/>
      <c r="D133" s="8">
        <v>0</v>
      </c>
    </row>
    <row r="134" spans="1:4" ht="21.75" customHeight="1" x14ac:dyDescent="0.2">
      <c r="A134" s="7" t="s">
        <v>1095</v>
      </c>
      <c r="B134" s="8">
        <v>2</v>
      </c>
      <c r="C134" s="8"/>
      <c r="D134" s="8">
        <v>0</v>
      </c>
    </row>
    <row r="135" spans="1:4" ht="21.75" customHeight="1" x14ac:dyDescent="0.2">
      <c r="A135" s="7" t="s">
        <v>1096</v>
      </c>
      <c r="B135" s="8">
        <v>2</v>
      </c>
      <c r="C135" s="8"/>
      <c r="D135" s="8">
        <v>0</v>
      </c>
    </row>
    <row r="136" spans="1:4" ht="21.75" customHeight="1" x14ac:dyDescent="0.2">
      <c r="A136" s="7" t="s">
        <v>1097</v>
      </c>
      <c r="B136" s="8">
        <v>2</v>
      </c>
      <c r="C136" s="8"/>
      <c r="D136" s="8">
        <v>0</v>
      </c>
    </row>
    <row r="137" spans="1:4" ht="21.75" customHeight="1" x14ac:dyDescent="0.2">
      <c r="A137" s="7" t="s">
        <v>1098</v>
      </c>
      <c r="B137" s="8">
        <v>2</v>
      </c>
      <c r="C137" s="8"/>
      <c r="D137" s="8">
        <v>0</v>
      </c>
    </row>
    <row r="138" spans="1:4" ht="21.75" customHeight="1" x14ac:dyDescent="0.2">
      <c r="A138" s="7" t="s">
        <v>1099</v>
      </c>
      <c r="B138" s="8">
        <v>2</v>
      </c>
      <c r="C138" s="8"/>
      <c r="D138" s="8">
        <v>0</v>
      </c>
    </row>
    <row r="139" spans="1:4" ht="21.75" customHeight="1" x14ac:dyDescent="0.2">
      <c r="A139" s="7" t="s">
        <v>1100</v>
      </c>
      <c r="B139" s="8">
        <v>2</v>
      </c>
      <c r="C139" s="8"/>
      <c r="D139" s="8">
        <v>0</v>
      </c>
    </row>
    <row r="140" spans="1:4" ht="21.75" customHeight="1" x14ac:dyDescent="0.2">
      <c r="A140" s="7" t="s">
        <v>1101</v>
      </c>
      <c r="B140" s="8">
        <v>2</v>
      </c>
      <c r="C140" s="8"/>
      <c r="D140" s="8">
        <v>0</v>
      </c>
    </row>
    <row r="141" spans="1:4" ht="21.75" customHeight="1" x14ac:dyDescent="0.2">
      <c r="A141" s="7" t="s">
        <v>1102</v>
      </c>
      <c r="B141" s="8">
        <v>2</v>
      </c>
      <c r="C141" s="8"/>
      <c r="D141" s="8">
        <v>6.6107947062715304</v>
      </c>
    </row>
    <row r="142" spans="1:4" ht="21.75" customHeight="1" x14ac:dyDescent="0.2">
      <c r="A142" s="7" t="s">
        <v>1103</v>
      </c>
      <c r="B142" s="8">
        <v>2</v>
      </c>
      <c r="C142" s="8"/>
      <c r="D142" s="8">
        <v>0</v>
      </c>
    </row>
    <row r="143" spans="1:4" ht="21.75" customHeight="1" x14ac:dyDescent="0.2">
      <c r="A143" s="7" t="s">
        <v>1104</v>
      </c>
      <c r="B143" s="8">
        <v>2</v>
      </c>
      <c r="C143" s="8"/>
      <c r="D143" s="8">
        <v>0</v>
      </c>
    </row>
    <row r="144" spans="1:4" ht="21.75" customHeight="1" x14ac:dyDescent="0.2">
      <c r="A144" s="7" t="s">
        <v>1105</v>
      </c>
      <c r="B144" s="8">
        <v>2</v>
      </c>
      <c r="C144" s="8"/>
      <c r="D144" s="8">
        <v>0</v>
      </c>
    </row>
    <row r="145" spans="1:4" ht="21.75" customHeight="1" x14ac:dyDescent="0.2">
      <c r="A145" s="7" t="s">
        <v>1106</v>
      </c>
      <c r="B145" s="8">
        <v>2</v>
      </c>
      <c r="C145" s="8"/>
      <c r="D145" s="8">
        <v>0</v>
      </c>
    </row>
    <row r="146" spans="1:4" ht="21.75" customHeight="1" x14ac:dyDescent="0.2">
      <c r="A146" s="7" t="s">
        <v>1107</v>
      </c>
      <c r="B146" s="8">
        <v>2</v>
      </c>
      <c r="C146" s="8"/>
      <c r="D146" s="8">
        <v>0</v>
      </c>
    </row>
    <row r="147" spans="1:4" ht="21.75" customHeight="1" x14ac:dyDescent="0.2">
      <c r="A147" s="7" t="s">
        <v>1108</v>
      </c>
      <c r="B147" s="8">
        <v>2</v>
      </c>
      <c r="C147" s="8"/>
      <c r="D147" s="8">
        <v>0</v>
      </c>
    </row>
    <row r="148" spans="1:4" ht="21.75" customHeight="1" x14ac:dyDescent="0.2">
      <c r="A148" s="7" t="s">
        <v>1109</v>
      </c>
      <c r="B148" s="8">
        <v>2</v>
      </c>
      <c r="C148" s="8"/>
      <c r="D148" s="8">
        <v>0</v>
      </c>
    </row>
    <row r="149" spans="1:4" ht="21.75" customHeight="1" x14ac:dyDescent="0.2">
      <c r="A149" s="7" t="s">
        <v>1110</v>
      </c>
      <c r="B149" s="8">
        <v>2</v>
      </c>
      <c r="C149" s="8"/>
      <c r="D149" s="8">
        <v>0</v>
      </c>
    </row>
    <row r="150" spans="1:4" ht="21.75" customHeight="1" x14ac:dyDescent="0.2">
      <c r="A150" s="7" t="s">
        <v>1111</v>
      </c>
      <c r="B150" s="8">
        <v>2</v>
      </c>
      <c r="C150" s="8"/>
      <c r="D150" s="8">
        <v>0</v>
      </c>
    </row>
    <row r="151" spans="1:4" ht="21.75" customHeight="1" x14ac:dyDescent="0.2">
      <c r="A151" s="7" t="s">
        <v>1112</v>
      </c>
      <c r="B151" s="8">
        <v>2</v>
      </c>
      <c r="C151" s="8"/>
      <c r="D151" s="8">
        <v>0</v>
      </c>
    </row>
    <row r="152" spans="1:4" ht="21.75" customHeight="1" x14ac:dyDescent="0.2">
      <c r="A152" s="7" t="s">
        <v>1113</v>
      </c>
      <c r="B152" s="8">
        <v>2</v>
      </c>
      <c r="C152" s="8"/>
      <c r="D152" s="8">
        <v>0</v>
      </c>
    </row>
    <row r="153" spans="1:4" ht="21.75" customHeight="1" x14ac:dyDescent="0.2">
      <c r="A153" s="7" t="s">
        <v>1114</v>
      </c>
      <c r="B153" s="8">
        <v>2</v>
      </c>
      <c r="C153" s="8"/>
      <c r="D153" s="8">
        <v>0</v>
      </c>
    </row>
    <row r="154" spans="1:4" ht="21.75" customHeight="1" x14ac:dyDescent="0.2">
      <c r="A154" s="7" t="s">
        <v>1115</v>
      </c>
      <c r="B154" s="8">
        <v>2</v>
      </c>
      <c r="C154" s="8"/>
      <c r="D154" s="8">
        <v>0</v>
      </c>
    </row>
    <row r="155" spans="1:4" ht="21.75" customHeight="1" x14ac:dyDescent="0.2">
      <c r="A155" s="7" t="s">
        <v>1116</v>
      </c>
      <c r="B155" s="8">
        <v>2</v>
      </c>
      <c r="C155" s="8"/>
      <c r="D155" s="8">
        <v>0</v>
      </c>
    </row>
    <row r="156" spans="1:4" ht="21.75" customHeight="1" x14ac:dyDescent="0.2">
      <c r="A156" s="7" t="s">
        <v>1117</v>
      </c>
      <c r="B156" s="8">
        <v>2</v>
      </c>
      <c r="C156" s="8"/>
      <c r="D156" s="8">
        <v>0</v>
      </c>
    </row>
    <row r="157" spans="1:4" ht="21.75" customHeight="1" x14ac:dyDescent="0.2">
      <c r="A157" s="7" t="s">
        <v>1118</v>
      </c>
      <c r="B157" s="8">
        <v>2</v>
      </c>
      <c r="C157" s="8"/>
      <c r="D157" s="8">
        <v>0</v>
      </c>
    </row>
    <row r="158" spans="1:4" ht="21.75" customHeight="1" x14ac:dyDescent="0.2">
      <c r="A158" s="7" t="s">
        <v>1119</v>
      </c>
      <c r="B158" s="8">
        <v>2</v>
      </c>
      <c r="C158" s="8"/>
      <c r="D158" s="8">
        <v>0</v>
      </c>
    </row>
    <row r="159" spans="1:4" ht="21.75" customHeight="1" x14ac:dyDescent="0.2">
      <c r="A159" s="7" t="s">
        <v>1120</v>
      </c>
      <c r="B159" s="8">
        <v>2</v>
      </c>
      <c r="C159" s="8"/>
      <c r="D159" s="8">
        <v>0</v>
      </c>
    </row>
    <row r="160" spans="1:4" ht="21.75" customHeight="1" x14ac:dyDescent="0.2">
      <c r="A160" s="7" t="s">
        <v>1121</v>
      </c>
      <c r="B160" s="8">
        <v>2</v>
      </c>
      <c r="C160" s="8"/>
      <c r="D160" s="8">
        <v>0</v>
      </c>
    </row>
    <row r="161" spans="1:4" ht="21.75" customHeight="1" x14ac:dyDescent="0.2">
      <c r="A161" s="7" t="s">
        <v>1122</v>
      </c>
      <c r="B161" s="8">
        <v>2</v>
      </c>
      <c r="C161" s="8"/>
      <c r="D161" s="8">
        <v>0</v>
      </c>
    </row>
    <row r="162" spans="1:4" ht="21.75" customHeight="1" x14ac:dyDescent="0.2">
      <c r="A162" s="7" t="s">
        <v>1123</v>
      </c>
      <c r="B162" s="8">
        <v>2</v>
      </c>
      <c r="C162" s="8"/>
      <c r="D162" s="8">
        <v>0</v>
      </c>
    </row>
    <row r="163" spans="1:4" ht="21.75" customHeight="1" x14ac:dyDescent="0.2">
      <c r="A163" s="7" t="s">
        <v>1124</v>
      </c>
      <c r="B163" s="8">
        <v>2</v>
      </c>
      <c r="C163" s="8"/>
      <c r="D163" s="8">
        <v>0</v>
      </c>
    </row>
    <row r="164" spans="1:4" ht="21.75" customHeight="1" x14ac:dyDescent="0.2">
      <c r="A164" s="7" t="s">
        <v>1125</v>
      </c>
      <c r="B164" s="8">
        <v>2</v>
      </c>
      <c r="C164" s="8"/>
      <c r="D164" s="8">
        <v>0</v>
      </c>
    </row>
    <row r="165" spans="1:4" ht="21.75" customHeight="1" x14ac:dyDescent="0.2">
      <c r="A165" s="7" t="s">
        <v>1126</v>
      </c>
      <c r="B165" s="8">
        <v>2</v>
      </c>
      <c r="C165" s="8"/>
      <c r="D165" s="8">
        <v>0</v>
      </c>
    </row>
    <row r="166" spans="1:4" ht="21.75" customHeight="1" x14ac:dyDescent="0.2">
      <c r="A166" s="7" t="s">
        <v>1127</v>
      </c>
      <c r="B166" s="8">
        <v>2</v>
      </c>
      <c r="C166" s="8"/>
      <c r="D166" s="8">
        <v>0</v>
      </c>
    </row>
    <row r="167" spans="1:4" ht="21.75" customHeight="1" x14ac:dyDescent="0.2">
      <c r="A167" s="7" t="s">
        <v>1128</v>
      </c>
      <c r="B167" s="8">
        <v>2</v>
      </c>
      <c r="C167" s="8"/>
      <c r="D167" s="8">
        <v>0</v>
      </c>
    </row>
    <row r="168" spans="1:4" ht="21.75" customHeight="1" x14ac:dyDescent="0.2">
      <c r="A168" s="7" t="s">
        <v>1129</v>
      </c>
      <c r="B168" s="8">
        <v>2</v>
      </c>
      <c r="C168" s="8"/>
      <c r="D168" s="8">
        <v>0</v>
      </c>
    </row>
    <row r="169" spans="1:4" ht="21.75" customHeight="1" x14ac:dyDescent="0.2">
      <c r="A169" s="7" t="s">
        <v>1130</v>
      </c>
      <c r="B169" s="8">
        <v>2</v>
      </c>
      <c r="C169" s="8"/>
      <c r="D169" s="8">
        <v>0</v>
      </c>
    </row>
    <row r="170" spans="1:4" ht="21.75" customHeight="1" x14ac:dyDescent="0.2">
      <c r="A170" s="7" t="s">
        <v>1131</v>
      </c>
      <c r="B170" s="8">
        <v>2</v>
      </c>
      <c r="C170" s="8"/>
      <c r="D170" s="8">
        <v>0</v>
      </c>
    </row>
    <row r="171" spans="1:4" ht="21.75" customHeight="1" x14ac:dyDescent="0.2">
      <c r="A171" s="7" t="s">
        <v>1132</v>
      </c>
      <c r="B171" s="8">
        <v>2</v>
      </c>
      <c r="C171" s="8"/>
      <c r="D171" s="8">
        <v>0</v>
      </c>
    </row>
    <row r="172" spans="1:4" ht="21.75" customHeight="1" x14ac:dyDescent="0.2">
      <c r="A172" s="7" t="s">
        <v>1133</v>
      </c>
      <c r="B172" s="8">
        <v>2</v>
      </c>
      <c r="C172" s="8"/>
      <c r="D172" s="8">
        <v>0</v>
      </c>
    </row>
    <row r="173" spans="1:4" ht="21.75" customHeight="1" x14ac:dyDescent="0.2">
      <c r="A173" s="7" t="s">
        <v>1134</v>
      </c>
      <c r="B173" s="8">
        <v>2</v>
      </c>
      <c r="C173" s="8"/>
      <c r="D173" s="8">
        <v>0</v>
      </c>
    </row>
    <row r="174" spans="1:4" ht="21.75" customHeight="1" x14ac:dyDescent="0.2">
      <c r="A174" s="7" t="s">
        <v>1135</v>
      </c>
      <c r="B174" s="8">
        <v>2</v>
      </c>
      <c r="C174" s="8"/>
      <c r="D174" s="8">
        <v>0</v>
      </c>
    </row>
    <row r="175" spans="1:4" ht="21.75" customHeight="1" x14ac:dyDescent="0.2">
      <c r="A175" s="7" t="s">
        <v>1136</v>
      </c>
      <c r="B175" s="8">
        <v>2</v>
      </c>
      <c r="C175" s="8"/>
      <c r="D175" s="8">
        <v>0</v>
      </c>
    </row>
    <row r="176" spans="1:4" ht="21.75" customHeight="1" x14ac:dyDescent="0.2">
      <c r="A176" s="7" t="s">
        <v>1137</v>
      </c>
      <c r="B176" s="8">
        <v>2</v>
      </c>
      <c r="C176" s="8"/>
      <c r="D176" s="8">
        <v>0</v>
      </c>
    </row>
    <row r="177" spans="1:4" ht="21.75" customHeight="1" x14ac:dyDescent="0.2">
      <c r="A177" s="7" t="s">
        <v>1138</v>
      </c>
      <c r="B177" s="8">
        <v>2</v>
      </c>
      <c r="C177" s="8"/>
      <c r="D177" s="8">
        <v>0</v>
      </c>
    </row>
    <row r="178" spans="1:4" ht="21.75" customHeight="1" x14ac:dyDescent="0.2">
      <c r="A178" s="7" t="s">
        <v>1139</v>
      </c>
      <c r="B178" s="8">
        <v>2</v>
      </c>
      <c r="C178" s="8"/>
      <c r="D178" s="8">
        <v>0</v>
      </c>
    </row>
    <row r="179" spans="1:4" ht="21.75" customHeight="1" x14ac:dyDescent="0.2">
      <c r="A179" s="7" t="s">
        <v>1140</v>
      </c>
      <c r="B179" s="8">
        <v>2</v>
      </c>
      <c r="C179" s="8"/>
      <c r="D179" s="8">
        <v>0</v>
      </c>
    </row>
    <row r="180" spans="1:4" ht="21.75" customHeight="1" x14ac:dyDescent="0.2">
      <c r="A180" s="7" t="s">
        <v>1141</v>
      </c>
      <c r="B180" s="8">
        <v>2</v>
      </c>
      <c r="C180" s="8"/>
      <c r="D180" s="8">
        <v>0</v>
      </c>
    </row>
    <row r="181" spans="1:4" ht="21.75" customHeight="1" x14ac:dyDescent="0.2">
      <c r="A181" s="7" t="s">
        <v>1142</v>
      </c>
      <c r="B181" s="8">
        <v>2</v>
      </c>
      <c r="C181" s="8"/>
      <c r="D181" s="8">
        <v>0</v>
      </c>
    </row>
    <row r="182" spans="1:4" ht="21.75" customHeight="1" x14ac:dyDescent="0.2">
      <c r="A182" s="7" t="s">
        <v>1143</v>
      </c>
      <c r="B182" s="8">
        <v>2</v>
      </c>
      <c r="C182" s="8"/>
      <c r="D182" s="8">
        <v>0</v>
      </c>
    </row>
    <row r="183" spans="1:4" ht="21.75" customHeight="1" x14ac:dyDescent="0.2">
      <c r="A183" s="7" t="s">
        <v>1144</v>
      </c>
      <c r="B183" s="8">
        <v>2</v>
      </c>
      <c r="C183" s="8"/>
      <c r="D183" s="8">
        <v>0</v>
      </c>
    </row>
    <row r="184" spans="1:4" ht="21.75" customHeight="1" x14ac:dyDescent="0.2">
      <c r="A184" s="7" t="s">
        <v>1145</v>
      </c>
      <c r="B184" s="8">
        <v>2</v>
      </c>
      <c r="C184" s="8"/>
      <c r="D184" s="8">
        <v>0</v>
      </c>
    </row>
    <row r="185" spans="1:4" ht="21.75" customHeight="1" x14ac:dyDescent="0.2">
      <c r="A185" s="7" t="s">
        <v>1146</v>
      </c>
      <c r="B185" s="8">
        <v>2</v>
      </c>
      <c r="C185" s="8"/>
      <c r="D185" s="8">
        <v>0</v>
      </c>
    </row>
    <row r="186" spans="1:4" ht="21.75" customHeight="1" x14ac:dyDescent="0.2">
      <c r="A186" s="7" t="s">
        <v>1147</v>
      </c>
      <c r="B186" s="8">
        <v>2</v>
      </c>
      <c r="C186" s="8"/>
      <c r="D186" s="8">
        <v>0</v>
      </c>
    </row>
    <row r="187" spans="1:4" ht="21.75" customHeight="1" x14ac:dyDescent="0.2">
      <c r="A187" s="7" t="s">
        <v>1148</v>
      </c>
      <c r="B187" s="8">
        <v>2</v>
      </c>
      <c r="C187" s="8"/>
      <c r="D187" s="8">
        <v>0</v>
      </c>
    </row>
    <row r="188" spans="1:4" ht="21.75" customHeight="1" x14ac:dyDescent="0.2">
      <c r="A188" s="7" t="s">
        <v>1149</v>
      </c>
      <c r="B188" s="8">
        <v>2</v>
      </c>
      <c r="C188" s="8"/>
      <c r="D188" s="8">
        <v>0</v>
      </c>
    </row>
    <row r="189" spans="1:4" ht="21.75" customHeight="1" x14ac:dyDescent="0.2">
      <c r="A189" s="7" t="s">
        <v>1150</v>
      </c>
      <c r="B189" s="8">
        <v>2</v>
      </c>
      <c r="C189" s="8"/>
      <c r="D189" s="8">
        <v>0</v>
      </c>
    </row>
    <row r="190" spans="1:4" ht="21.75" customHeight="1" x14ac:dyDescent="0.2">
      <c r="A190" s="7" t="s">
        <v>1151</v>
      </c>
      <c r="B190" s="8">
        <v>2</v>
      </c>
      <c r="C190" s="8"/>
      <c r="D190" s="8">
        <v>0</v>
      </c>
    </row>
    <row r="191" spans="1:4" ht="21.75" customHeight="1" x14ac:dyDescent="0.2">
      <c r="A191" s="7" t="s">
        <v>1152</v>
      </c>
      <c r="B191" s="8">
        <v>2</v>
      </c>
      <c r="C191" s="8"/>
      <c r="D191" s="8">
        <v>0</v>
      </c>
    </row>
    <row r="192" spans="1:4" ht="21.75" customHeight="1" x14ac:dyDescent="0.2">
      <c r="A192" s="7" t="s">
        <v>1153</v>
      </c>
      <c r="B192" s="8">
        <v>2</v>
      </c>
      <c r="C192" s="8"/>
      <c r="D192" s="8">
        <v>0</v>
      </c>
    </row>
    <row r="193" spans="1:4" ht="21.75" customHeight="1" x14ac:dyDescent="0.2">
      <c r="A193" s="7" t="s">
        <v>1154</v>
      </c>
      <c r="B193" s="8">
        <v>2</v>
      </c>
      <c r="C193" s="8"/>
      <c r="D193" s="8">
        <v>0</v>
      </c>
    </row>
    <row r="194" spans="1:4" ht="21.75" customHeight="1" x14ac:dyDescent="0.2">
      <c r="A194" s="7" t="s">
        <v>1155</v>
      </c>
      <c r="B194" s="8">
        <v>2</v>
      </c>
      <c r="C194" s="8"/>
      <c r="D194" s="8">
        <v>0</v>
      </c>
    </row>
    <row r="195" spans="1:4" ht="21.75" customHeight="1" x14ac:dyDescent="0.2">
      <c r="A195" s="7" t="s">
        <v>1156</v>
      </c>
      <c r="B195" s="8">
        <v>2</v>
      </c>
      <c r="C195" s="8"/>
      <c r="D195" s="8">
        <v>0</v>
      </c>
    </row>
    <row r="196" spans="1:4" ht="21.75" customHeight="1" x14ac:dyDescent="0.2">
      <c r="A196" s="7" t="s">
        <v>1157</v>
      </c>
      <c r="B196" s="8">
        <v>2</v>
      </c>
      <c r="C196" s="8"/>
      <c r="D196" s="8">
        <v>0</v>
      </c>
    </row>
    <row r="197" spans="1:4" ht="21.75" customHeight="1" x14ac:dyDescent="0.2">
      <c r="A197" s="7" t="s">
        <v>1158</v>
      </c>
      <c r="B197" s="8">
        <v>2</v>
      </c>
      <c r="C197" s="8"/>
      <c r="D197" s="8">
        <v>0</v>
      </c>
    </row>
    <row r="198" spans="1:4" ht="21.75" customHeight="1" x14ac:dyDescent="0.2">
      <c r="A198" s="7" t="s">
        <v>1159</v>
      </c>
      <c r="B198" s="8">
        <v>2</v>
      </c>
      <c r="C198" s="8"/>
      <c r="D198" s="8">
        <v>0</v>
      </c>
    </row>
    <row r="199" spans="1:4" ht="21.75" customHeight="1" x14ac:dyDescent="0.2">
      <c r="A199" s="7" t="s">
        <v>1160</v>
      </c>
      <c r="B199" s="8">
        <v>2</v>
      </c>
      <c r="C199" s="8"/>
      <c r="D199" s="8">
        <v>0</v>
      </c>
    </row>
    <row r="200" spans="1:4" ht="21.75" customHeight="1" x14ac:dyDescent="0.2">
      <c r="A200" s="7" t="s">
        <v>1161</v>
      </c>
      <c r="B200" s="8">
        <v>2</v>
      </c>
      <c r="C200" s="8"/>
      <c r="D200" s="8">
        <v>0</v>
      </c>
    </row>
    <row r="201" spans="1:4" ht="21.75" customHeight="1" x14ac:dyDescent="0.2">
      <c r="A201" s="7" t="s">
        <v>1162</v>
      </c>
      <c r="B201" s="8">
        <v>2</v>
      </c>
      <c r="C201" s="8"/>
      <c r="D201" s="8">
        <v>0</v>
      </c>
    </row>
    <row r="202" spans="1:4" ht="21.75" customHeight="1" x14ac:dyDescent="0.2">
      <c r="A202" s="7" t="s">
        <v>1163</v>
      </c>
      <c r="B202" s="8">
        <v>2</v>
      </c>
      <c r="C202" s="8"/>
      <c r="D202" s="8">
        <v>0</v>
      </c>
    </row>
    <row r="203" spans="1:4" ht="21.75" customHeight="1" x14ac:dyDescent="0.2">
      <c r="A203" s="7" t="s">
        <v>1164</v>
      </c>
      <c r="B203" s="8">
        <v>2</v>
      </c>
      <c r="C203" s="8"/>
      <c r="D203" s="8">
        <v>0</v>
      </c>
    </row>
    <row r="204" spans="1:4" ht="21.75" customHeight="1" x14ac:dyDescent="0.2">
      <c r="A204" s="7" t="s">
        <v>1165</v>
      </c>
      <c r="B204" s="8">
        <v>2</v>
      </c>
      <c r="C204" s="8"/>
      <c r="D204" s="8">
        <v>0</v>
      </c>
    </row>
    <row r="205" spans="1:4" ht="21.75" customHeight="1" x14ac:dyDescent="0.2">
      <c r="A205" s="7" t="s">
        <v>1166</v>
      </c>
      <c r="B205" s="8">
        <v>2</v>
      </c>
      <c r="C205" s="8"/>
      <c r="D205" s="8">
        <v>0</v>
      </c>
    </row>
    <row r="206" spans="1:4" ht="21.75" customHeight="1" x14ac:dyDescent="0.2">
      <c r="A206" s="7" t="s">
        <v>1167</v>
      </c>
      <c r="B206" s="8">
        <v>2</v>
      </c>
      <c r="C206" s="8"/>
      <c r="D206" s="8">
        <v>0</v>
      </c>
    </row>
    <row r="207" spans="1:4" ht="21.75" customHeight="1" x14ac:dyDescent="0.2">
      <c r="A207" s="7" t="s">
        <v>1168</v>
      </c>
      <c r="B207" s="8">
        <v>2</v>
      </c>
      <c r="C207" s="8"/>
      <c r="D207" s="8">
        <v>0</v>
      </c>
    </row>
    <row r="208" spans="1:4" ht="21.75" customHeight="1" x14ac:dyDescent="0.2">
      <c r="A208" s="7" t="s">
        <v>1169</v>
      </c>
      <c r="B208" s="8">
        <v>2</v>
      </c>
      <c r="C208" s="8"/>
      <c r="D208" s="8">
        <v>0</v>
      </c>
    </row>
    <row r="209" spans="1:4" ht="21.75" customHeight="1" x14ac:dyDescent="0.2">
      <c r="A209" s="7" t="s">
        <v>1170</v>
      </c>
      <c r="B209" s="8">
        <v>2</v>
      </c>
      <c r="C209" s="8"/>
      <c r="D209" s="8">
        <v>0</v>
      </c>
    </row>
    <row r="210" spans="1:4" ht="21.75" customHeight="1" x14ac:dyDescent="0.2">
      <c r="A210" s="7" t="s">
        <v>1171</v>
      </c>
      <c r="B210" s="8">
        <v>2</v>
      </c>
      <c r="C210" s="8"/>
      <c r="D210" s="8">
        <v>0</v>
      </c>
    </row>
    <row r="211" spans="1:4" ht="21.75" customHeight="1" x14ac:dyDescent="0.2">
      <c r="A211" s="7" t="s">
        <v>1172</v>
      </c>
      <c r="B211" s="8">
        <v>2</v>
      </c>
      <c r="C211" s="8"/>
      <c r="D211" s="8">
        <v>0</v>
      </c>
    </row>
    <row r="212" spans="1:4" ht="21.75" customHeight="1" x14ac:dyDescent="0.2">
      <c r="A212" s="7" t="s">
        <v>1173</v>
      </c>
      <c r="B212" s="8">
        <v>2</v>
      </c>
      <c r="C212" s="8"/>
      <c r="D212" s="8">
        <v>0</v>
      </c>
    </row>
    <row r="213" spans="1:4" ht="21.75" customHeight="1" x14ac:dyDescent="0.2">
      <c r="A213" s="7" t="s">
        <v>1174</v>
      </c>
      <c r="B213" s="8">
        <v>2</v>
      </c>
      <c r="C213" s="8"/>
      <c r="D213" s="8">
        <v>0</v>
      </c>
    </row>
    <row r="214" spans="1:4" ht="21.75" customHeight="1" x14ac:dyDescent="0.2">
      <c r="A214" s="7" t="s">
        <v>1175</v>
      </c>
      <c r="B214" s="8">
        <v>2</v>
      </c>
      <c r="C214" s="8"/>
      <c r="D214" s="8">
        <v>0</v>
      </c>
    </row>
    <row r="215" spans="1:4" ht="21.75" customHeight="1" x14ac:dyDescent="0.2">
      <c r="A215" s="7" t="s">
        <v>1176</v>
      </c>
      <c r="B215" s="8">
        <v>2</v>
      </c>
      <c r="C215" s="8"/>
      <c r="D215" s="8">
        <v>0</v>
      </c>
    </row>
    <row r="216" spans="1:4" ht="21.75" customHeight="1" x14ac:dyDescent="0.2">
      <c r="A216" s="7" t="s">
        <v>1177</v>
      </c>
      <c r="B216" s="8">
        <v>2</v>
      </c>
      <c r="C216" s="8"/>
      <c r="D216" s="8">
        <v>0</v>
      </c>
    </row>
    <row r="217" spans="1:4" ht="21.75" customHeight="1" x14ac:dyDescent="0.2">
      <c r="A217" s="7" t="s">
        <v>1178</v>
      </c>
      <c r="B217" s="8">
        <v>2</v>
      </c>
      <c r="C217" s="8"/>
      <c r="D217" s="8">
        <v>0</v>
      </c>
    </row>
    <row r="218" spans="1:4" ht="21.75" customHeight="1" x14ac:dyDescent="0.2">
      <c r="A218" s="7" t="s">
        <v>1179</v>
      </c>
      <c r="B218" s="8">
        <v>2</v>
      </c>
      <c r="C218" s="8"/>
      <c r="D218" s="8">
        <v>0</v>
      </c>
    </row>
    <row r="219" spans="1:4" ht="21.75" customHeight="1" x14ac:dyDescent="0.2">
      <c r="A219" s="7" t="s">
        <v>1180</v>
      </c>
      <c r="B219" s="8">
        <v>2</v>
      </c>
      <c r="C219" s="8"/>
      <c r="D219" s="8">
        <v>0</v>
      </c>
    </row>
    <row r="220" spans="1:4" ht="21.75" customHeight="1" x14ac:dyDescent="0.2">
      <c r="A220" s="7" t="s">
        <v>1181</v>
      </c>
      <c r="B220" s="8">
        <v>2</v>
      </c>
      <c r="C220" s="8"/>
      <c r="D220" s="8">
        <v>0</v>
      </c>
    </row>
    <row r="221" spans="1:4" ht="21.75" customHeight="1" x14ac:dyDescent="0.2">
      <c r="A221" s="7" t="s">
        <v>1182</v>
      </c>
      <c r="B221" s="8">
        <v>2</v>
      </c>
      <c r="C221" s="8"/>
      <c r="D221" s="8">
        <v>0</v>
      </c>
    </row>
    <row r="222" spans="1:4" ht="21.75" customHeight="1" x14ac:dyDescent="0.2">
      <c r="A222" s="7" t="s">
        <v>1183</v>
      </c>
      <c r="B222" s="8">
        <v>2</v>
      </c>
      <c r="C222" s="8"/>
      <c r="D222" s="8">
        <v>0</v>
      </c>
    </row>
    <row r="223" spans="1:4" ht="21.75" customHeight="1" x14ac:dyDescent="0.2">
      <c r="A223" s="7" t="s">
        <v>1184</v>
      </c>
      <c r="B223" s="8">
        <v>2</v>
      </c>
      <c r="C223" s="8"/>
      <c r="D223" s="8">
        <v>0</v>
      </c>
    </row>
    <row r="224" spans="1:4" ht="21.75" customHeight="1" x14ac:dyDescent="0.2">
      <c r="A224" s="7" t="s">
        <v>1185</v>
      </c>
      <c r="B224" s="8">
        <v>2</v>
      </c>
      <c r="C224" s="8"/>
      <c r="D224" s="8">
        <v>0</v>
      </c>
    </row>
    <row r="225" spans="1:4" ht="21.75" customHeight="1" x14ac:dyDescent="0.2">
      <c r="A225" s="7" t="s">
        <v>1186</v>
      </c>
      <c r="B225" s="8">
        <v>2</v>
      </c>
      <c r="C225" s="8"/>
      <c r="D225" s="8">
        <v>0</v>
      </c>
    </row>
    <row r="226" spans="1:4" ht="21.75" customHeight="1" x14ac:dyDescent="0.2">
      <c r="A226" s="7" t="s">
        <v>1187</v>
      </c>
      <c r="B226" s="8">
        <v>2</v>
      </c>
      <c r="C226" s="8"/>
      <c r="D226" s="8">
        <v>0</v>
      </c>
    </row>
    <row r="227" spans="1:4" ht="21.75" customHeight="1" x14ac:dyDescent="0.2">
      <c r="A227" s="7" t="s">
        <v>1188</v>
      </c>
      <c r="B227" s="8">
        <v>2</v>
      </c>
      <c r="C227" s="8"/>
      <c r="D227" s="8">
        <v>0</v>
      </c>
    </row>
    <row r="228" spans="1:4" ht="21.75" customHeight="1" x14ac:dyDescent="0.2">
      <c r="A228" s="7" t="s">
        <v>1189</v>
      </c>
      <c r="B228" s="8">
        <v>2</v>
      </c>
      <c r="C228" s="8"/>
      <c r="D228" s="8">
        <v>0</v>
      </c>
    </row>
    <row r="229" spans="1:4" ht="21.75" customHeight="1" x14ac:dyDescent="0.2">
      <c r="A229" s="7" t="s">
        <v>1190</v>
      </c>
      <c r="B229" s="8">
        <v>2</v>
      </c>
      <c r="C229" s="8"/>
      <c r="D229" s="8">
        <v>2.7027870110145198</v>
      </c>
    </row>
    <row r="230" spans="1:4" ht="21.75" customHeight="1" x14ac:dyDescent="0.2">
      <c r="A230" s="7" t="s">
        <v>1191</v>
      </c>
      <c r="B230" s="8">
        <v>3</v>
      </c>
      <c r="C230" s="8"/>
      <c r="D230" s="8">
        <v>0</v>
      </c>
    </row>
    <row r="231" spans="1:4" ht="21.75" customHeight="1" x14ac:dyDescent="0.2">
      <c r="A231" s="7" t="s">
        <v>1192</v>
      </c>
      <c r="B231" s="8">
        <v>3</v>
      </c>
      <c r="C231" s="8"/>
      <c r="D231" s="8">
        <v>0</v>
      </c>
    </row>
    <row r="232" spans="1:4" ht="21.75" customHeight="1" x14ac:dyDescent="0.2">
      <c r="A232" s="7" t="s">
        <v>1193</v>
      </c>
      <c r="B232" s="8">
        <v>3</v>
      </c>
      <c r="C232" s="8"/>
      <c r="D232" s="8">
        <v>0</v>
      </c>
    </row>
    <row r="233" spans="1:4" ht="21.75" customHeight="1" x14ac:dyDescent="0.2">
      <c r="A233" s="7" t="s">
        <v>1194</v>
      </c>
      <c r="B233" s="8">
        <v>3</v>
      </c>
      <c r="C233" s="8"/>
      <c r="D233" s="8">
        <v>0</v>
      </c>
    </row>
    <row r="234" spans="1:4" ht="21.75" customHeight="1" x14ac:dyDescent="0.2">
      <c r="A234" s="7" t="s">
        <v>1195</v>
      </c>
      <c r="B234" s="8">
        <v>3</v>
      </c>
      <c r="C234" s="8"/>
      <c r="D234" s="8">
        <v>0</v>
      </c>
    </row>
    <row r="235" spans="1:4" ht="21.75" customHeight="1" x14ac:dyDescent="0.2">
      <c r="A235" s="7" t="s">
        <v>1196</v>
      </c>
      <c r="B235" s="8">
        <v>3</v>
      </c>
      <c r="C235" s="8"/>
      <c r="D235" s="8">
        <v>2.9821603202964502</v>
      </c>
    </row>
    <row r="236" spans="1:4" ht="21.75" customHeight="1" x14ac:dyDescent="0.2">
      <c r="A236" s="7" t="s">
        <v>1197</v>
      </c>
      <c r="B236" s="8">
        <v>3</v>
      </c>
      <c r="C236" s="8"/>
      <c r="D236" s="8">
        <v>4.4791287619837599</v>
      </c>
    </row>
    <row r="237" spans="1:4" ht="21.75" customHeight="1" x14ac:dyDescent="0.2">
      <c r="A237" s="7" t="s">
        <v>1198</v>
      </c>
      <c r="B237" s="8">
        <v>3</v>
      </c>
      <c r="C237" s="8"/>
      <c r="D237" s="8">
        <v>4.0399936847508799</v>
      </c>
    </row>
    <row r="238" spans="1:4" ht="21.75" customHeight="1" x14ac:dyDescent="0.2">
      <c r="A238" s="7" t="s">
        <v>1199</v>
      </c>
      <c r="B238" s="8">
        <v>3</v>
      </c>
      <c r="C238" s="8"/>
      <c r="D238" s="8">
        <v>0</v>
      </c>
    </row>
    <row r="239" spans="1:4" ht="21.75" customHeight="1" x14ac:dyDescent="0.2">
      <c r="A239" s="7" t="s">
        <v>1200</v>
      </c>
      <c r="B239" s="8">
        <v>3</v>
      </c>
      <c r="C239" s="8"/>
      <c r="D239" s="8">
        <v>0</v>
      </c>
    </row>
    <row r="240" spans="1:4" ht="21.75" customHeight="1" x14ac:dyDescent="0.2">
      <c r="A240" s="7" t="s">
        <v>1201</v>
      </c>
      <c r="B240" s="8">
        <v>3</v>
      </c>
      <c r="C240" s="8"/>
      <c r="D240" s="8">
        <v>0</v>
      </c>
    </row>
    <row r="241" spans="1:4" ht="21.75" customHeight="1" x14ac:dyDescent="0.2">
      <c r="A241" s="7" t="s">
        <v>1202</v>
      </c>
      <c r="B241" s="8">
        <v>3</v>
      </c>
      <c r="C241" s="8"/>
      <c r="D241" s="8">
        <v>0</v>
      </c>
    </row>
    <row r="242" spans="1:4" ht="21.75" customHeight="1" x14ac:dyDescent="0.2">
      <c r="A242" s="7" t="s">
        <v>1203</v>
      </c>
      <c r="B242" s="8">
        <v>3</v>
      </c>
      <c r="C242" s="8"/>
      <c r="D242" s="8">
        <v>0</v>
      </c>
    </row>
    <row r="243" spans="1:4" ht="21.75" customHeight="1" x14ac:dyDescent="0.2">
      <c r="A243" s="7" t="s">
        <v>1204</v>
      </c>
      <c r="B243" s="8">
        <v>3</v>
      </c>
      <c r="C243" s="8"/>
      <c r="D243" s="8">
        <v>0</v>
      </c>
    </row>
    <row r="244" spans="1:4" ht="21.75" customHeight="1" x14ac:dyDescent="0.2">
      <c r="A244" s="7" t="s">
        <v>1205</v>
      </c>
      <c r="B244" s="8">
        <v>3</v>
      </c>
      <c r="C244" s="8"/>
      <c r="D244" s="8">
        <v>0</v>
      </c>
    </row>
    <row r="245" spans="1:4" ht="21.75" customHeight="1" x14ac:dyDescent="0.2">
      <c r="A245" s="7" t="s">
        <v>1206</v>
      </c>
      <c r="B245" s="8">
        <v>3</v>
      </c>
      <c r="C245" s="8"/>
      <c r="D245" s="8">
        <v>0</v>
      </c>
    </row>
    <row r="246" spans="1:4" ht="21.75" customHeight="1" x14ac:dyDescent="0.2">
      <c r="A246" s="7" t="s">
        <v>1207</v>
      </c>
      <c r="B246" s="8">
        <v>3</v>
      </c>
      <c r="C246" s="8"/>
      <c r="D246" s="8">
        <v>0</v>
      </c>
    </row>
    <row r="247" spans="1:4" ht="21.75" customHeight="1" x14ac:dyDescent="0.2">
      <c r="A247" s="7" t="s">
        <v>1208</v>
      </c>
      <c r="B247" s="8">
        <v>3</v>
      </c>
      <c r="C247" s="8"/>
      <c r="D247" s="8">
        <v>0</v>
      </c>
    </row>
    <row r="248" spans="1:4" ht="21.75" customHeight="1" x14ac:dyDescent="0.2">
      <c r="A248" s="7" t="s">
        <v>1209</v>
      </c>
      <c r="B248" s="8">
        <v>3</v>
      </c>
      <c r="C248" s="8"/>
      <c r="D248" s="8">
        <v>0</v>
      </c>
    </row>
    <row r="249" spans="1:4" ht="21.75" customHeight="1" x14ac:dyDescent="0.2">
      <c r="A249" s="7" t="s">
        <v>1210</v>
      </c>
      <c r="B249" s="8">
        <v>3</v>
      </c>
      <c r="C249" s="8"/>
      <c r="D249" s="8">
        <v>11.436107104576299</v>
      </c>
    </row>
    <row r="250" spans="1:4" ht="21.75" customHeight="1" x14ac:dyDescent="0.2">
      <c r="A250" s="7" t="s">
        <v>1211</v>
      </c>
      <c r="B250" s="8">
        <v>3</v>
      </c>
      <c r="C250" s="8"/>
      <c r="D250" s="8">
        <v>0</v>
      </c>
    </row>
    <row r="251" spans="1:4" ht="21.75" customHeight="1" x14ac:dyDescent="0.2">
      <c r="A251" s="7" t="s">
        <v>1212</v>
      </c>
      <c r="B251" s="8">
        <v>3</v>
      </c>
      <c r="C251" s="8"/>
      <c r="D251" s="8">
        <v>0</v>
      </c>
    </row>
    <row r="252" spans="1:4" ht="21.75" customHeight="1" x14ac:dyDescent="0.2">
      <c r="A252" s="7" t="s">
        <v>1213</v>
      </c>
      <c r="B252" s="8">
        <v>3</v>
      </c>
      <c r="C252" s="8"/>
      <c r="D252" s="8">
        <v>0</v>
      </c>
    </row>
    <row r="253" spans="1:4" ht="21.75" customHeight="1" x14ac:dyDescent="0.2">
      <c r="A253" s="7" t="s">
        <v>1214</v>
      </c>
      <c r="B253" s="8">
        <v>3</v>
      </c>
      <c r="C253" s="8"/>
      <c r="D253" s="8">
        <v>0</v>
      </c>
    </row>
    <row r="254" spans="1:4" ht="21.75" customHeight="1" x14ac:dyDescent="0.2">
      <c r="A254" s="7" t="s">
        <v>1215</v>
      </c>
      <c r="B254" s="8">
        <v>3</v>
      </c>
      <c r="C254" s="8"/>
      <c r="D254" s="8">
        <v>0</v>
      </c>
    </row>
    <row r="255" spans="1:4" ht="21.75" customHeight="1" x14ac:dyDescent="0.2">
      <c r="A255" s="7" t="s">
        <v>1216</v>
      </c>
      <c r="B255" s="8">
        <v>3</v>
      </c>
      <c r="C255" s="8"/>
      <c r="D255" s="8">
        <v>3.1680736168787398</v>
      </c>
    </row>
    <row r="256" spans="1:4" ht="21.75" customHeight="1" x14ac:dyDescent="0.2">
      <c r="A256" s="7" t="s">
        <v>1217</v>
      </c>
      <c r="B256" s="8">
        <v>3</v>
      </c>
      <c r="C256" s="8"/>
      <c r="D256" s="8">
        <v>0</v>
      </c>
    </row>
    <row r="257" spans="1:4" ht="21.75" customHeight="1" x14ac:dyDescent="0.2">
      <c r="A257" s="7" t="s">
        <v>1218</v>
      </c>
      <c r="B257" s="8">
        <v>3</v>
      </c>
      <c r="C257" s="8"/>
      <c r="D257" s="8">
        <v>0</v>
      </c>
    </row>
    <row r="258" spans="1:4" ht="21.75" customHeight="1" x14ac:dyDescent="0.2">
      <c r="A258" s="7" t="s">
        <v>1219</v>
      </c>
      <c r="B258" s="8">
        <v>3</v>
      </c>
      <c r="C258" s="8"/>
      <c r="D258" s="8">
        <v>0</v>
      </c>
    </row>
    <row r="259" spans="1:4" ht="21.75" customHeight="1" x14ac:dyDescent="0.2">
      <c r="A259" s="7" t="s">
        <v>1220</v>
      </c>
      <c r="B259" s="8">
        <v>3</v>
      </c>
      <c r="C259" s="8"/>
      <c r="D259" s="8">
        <v>0</v>
      </c>
    </row>
    <row r="260" spans="1:4" ht="21.75" customHeight="1" x14ac:dyDescent="0.2">
      <c r="A260" s="7" t="s">
        <v>1221</v>
      </c>
      <c r="B260" s="8">
        <v>3</v>
      </c>
      <c r="C260" s="8"/>
      <c r="D260" s="8">
        <v>0</v>
      </c>
    </row>
    <row r="261" spans="1:4" ht="21.75" customHeight="1" x14ac:dyDescent="0.2">
      <c r="A261" s="7" t="s">
        <v>1222</v>
      </c>
      <c r="B261" s="8">
        <v>3</v>
      </c>
      <c r="C261" s="8"/>
      <c r="D261" s="8">
        <v>0</v>
      </c>
    </row>
    <row r="262" spans="1:4" ht="21.75" customHeight="1" x14ac:dyDescent="0.2">
      <c r="A262" s="7" t="s">
        <v>1223</v>
      </c>
      <c r="B262" s="8">
        <v>3</v>
      </c>
      <c r="C262" s="8"/>
      <c r="D262" s="8">
        <v>0</v>
      </c>
    </row>
    <row r="263" spans="1:4" ht="21.75" customHeight="1" x14ac:dyDescent="0.2">
      <c r="A263" s="7" t="s">
        <v>1224</v>
      </c>
      <c r="B263" s="8">
        <v>3</v>
      </c>
      <c r="C263" s="8"/>
      <c r="D263" s="8">
        <v>0</v>
      </c>
    </row>
    <row r="264" spans="1:4" ht="21.75" customHeight="1" x14ac:dyDescent="0.2">
      <c r="A264" s="7" t="s">
        <v>1225</v>
      </c>
      <c r="B264" s="8">
        <v>3</v>
      </c>
      <c r="C264" s="8"/>
      <c r="D264" s="8">
        <v>0</v>
      </c>
    </row>
    <row r="265" spans="1:4" ht="21.75" customHeight="1" x14ac:dyDescent="0.2">
      <c r="A265" s="7" t="s">
        <v>1226</v>
      </c>
      <c r="B265" s="8">
        <v>3</v>
      </c>
      <c r="C265" s="8"/>
      <c r="D265" s="8">
        <v>0</v>
      </c>
    </row>
    <row r="266" spans="1:4" ht="21.75" customHeight="1" x14ac:dyDescent="0.2">
      <c r="A266" s="7" t="s">
        <v>1227</v>
      </c>
      <c r="B266" s="8">
        <v>3</v>
      </c>
      <c r="C266" s="8"/>
      <c r="D266" s="8">
        <v>0</v>
      </c>
    </row>
    <row r="267" spans="1:4" ht="21.75" customHeight="1" x14ac:dyDescent="0.2">
      <c r="A267" s="7" t="s">
        <v>1228</v>
      </c>
      <c r="B267" s="8">
        <v>3</v>
      </c>
      <c r="C267" s="8"/>
      <c r="D267" s="8">
        <v>0</v>
      </c>
    </row>
    <row r="268" spans="1:4" ht="21.75" customHeight="1" x14ac:dyDescent="0.2">
      <c r="A268" s="7" t="s">
        <v>1229</v>
      </c>
      <c r="B268" s="8">
        <v>3</v>
      </c>
      <c r="C268" s="8"/>
      <c r="D268" s="8">
        <v>0</v>
      </c>
    </row>
    <row r="269" spans="1:4" ht="21.75" customHeight="1" x14ac:dyDescent="0.2">
      <c r="A269" s="7" t="s">
        <v>1230</v>
      </c>
      <c r="B269" s="8">
        <v>3</v>
      </c>
      <c r="C269" s="8"/>
      <c r="D269" s="8">
        <v>0</v>
      </c>
    </row>
    <row r="270" spans="1:4" ht="21.75" customHeight="1" x14ac:dyDescent="0.2">
      <c r="A270" s="7" t="s">
        <v>1231</v>
      </c>
      <c r="B270" s="8">
        <v>3</v>
      </c>
      <c r="C270" s="8"/>
      <c r="D270" s="8">
        <v>0</v>
      </c>
    </row>
    <row r="271" spans="1:4" ht="21.75" customHeight="1" x14ac:dyDescent="0.2">
      <c r="A271" s="7" t="s">
        <v>1232</v>
      </c>
      <c r="B271" s="8">
        <v>3</v>
      </c>
      <c r="C271" s="8"/>
      <c r="D271" s="8">
        <v>0</v>
      </c>
    </row>
    <row r="272" spans="1:4" ht="21.75" customHeight="1" x14ac:dyDescent="0.2">
      <c r="A272" s="7" t="s">
        <v>1233</v>
      </c>
      <c r="B272" s="8">
        <v>3</v>
      </c>
      <c r="C272" s="8"/>
      <c r="D272" s="8">
        <v>0</v>
      </c>
    </row>
    <row r="273" spans="1:4" ht="21.75" customHeight="1" x14ac:dyDescent="0.2">
      <c r="A273" s="7" t="s">
        <v>1234</v>
      </c>
      <c r="B273" s="8">
        <v>3</v>
      </c>
      <c r="C273" s="8"/>
      <c r="D273" s="8">
        <v>0</v>
      </c>
    </row>
    <row r="274" spans="1:4" ht="21.75" customHeight="1" x14ac:dyDescent="0.2">
      <c r="A274" s="7" t="s">
        <v>1235</v>
      </c>
      <c r="B274" s="8">
        <v>3</v>
      </c>
      <c r="C274" s="8"/>
      <c r="D274" s="8">
        <v>0</v>
      </c>
    </row>
    <row r="275" spans="1:4" ht="21.75" customHeight="1" x14ac:dyDescent="0.2">
      <c r="A275" s="7" t="s">
        <v>1236</v>
      </c>
      <c r="B275" s="8">
        <v>3</v>
      </c>
      <c r="C275" s="8"/>
      <c r="D275" s="8">
        <v>0</v>
      </c>
    </row>
    <row r="276" spans="1:4" ht="21.75" customHeight="1" x14ac:dyDescent="0.2">
      <c r="A276" s="7" t="s">
        <v>1237</v>
      </c>
      <c r="B276" s="8">
        <v>3</v>
      </c>
      <c r="C276" s="8"/>
      <c r="D276" s="8">
        <v>0</v>
      </c>
    </row>
    <row r="277" spans="1:4" ht="21.75" customHeight="1" x14ac:dyDescent="0.2">
      <c r="A277" s="7" t="s">
        <v>1238</v>
      </c>
      <c r="B277" s="8">
        <v>3</v>
      </c>
      <c r="C277" s="8"/>
      <c r="D277" s="8">
        <v>3.6754073265816598</v>
      </c>
    </row>
    <row r="278" spans="1:4" ht="21.75" customHeight="1" x14ac:dyDescent="0.2">
      <c r="A278" s="7" t="s">
        <v>1239</v>
      </c>
      <c r="B278" s="8">
        <v>3</v>
      </c>
      <c r="C278" s="8"/>
      <c r="D278" s="8">
        <v>0</v>
      </c>
    </row>
    <row r="279" spans="1:4" ht="21.75" customHeight="1" x14ac:dyDescent="0.2">
      <c r="A279" s="7" t="s">
        <v>1240</v>
      </c>
      <c r="B279" s="8">
        <v>3</v>
      </c>
      <c r="C279" s="8"/>
      <c r="D279" s="8">
        <v>0</v>
      </c>
    </row>
    <row r="280" spans="1:4" ht="21.75" customHeight="1" x14ac:dyDescent="0.2">
      <c r="A280" s="7" t="s">
        <v>1241</v>
      </c>
      <c r="B280" s="8">
        <v>3</v>
      </c>
      <c r="C280" s="8"/>
      <c r="D280" s="8">
        <v>0</v>
      </c>
    </row>
    <row r="281" spans="1:4" ht="21.75" customHeight="1" x14ac:dyDescent="0.2">
      <c r="A281" s="7" t="s">
        <v>1242</v>
      </c>
      <c r="B281" s="8">
        <v>3</v>
      </c>
      <c r="C281" s="8"/>
      <c r="D281" s="8">
        <v>0</v>
      </c>
    </row>
    <row r="282" spans="1:4" ht="21.75" customHeight="1" x14ac:dyDescent="0.2">
      <c r="A282" s="7" t="s">
        <v>1243</v>
      </c>
      <c r="B282" s="8">
        <v>3</v>
      </c>
      <c r="C282" s="8"/>
      <c r="D282" s="8">
        <v>0</v>
      </c>
    </row>
    <row r="283" spans="1:4" ht="21.75" customHeight="1" x14ac:dyDescent="0.2">
      <c r="A283" s="7" t="s">
        <v>1244</v>
      </c>
      <c r="B283" s="8">
        <v>3</v>
      </c>
      <c r="C283" s="8"/>
      <c r="D283" s="8">
        <v>0</v>
      </c>
    </row>
    <row r="284" spans="1:4" ht="21.75" customHeight="1" x14ac:dyDescent="0.2">
      <c r="A284" s="7" t="s">
        <v>1245</v>
      </c>
      <c r="B284" s="8">
        <v>3</v>
      </c>
      <c r="C284" s="8"/>
      <c r="D284" s="8">
        <v>0</v>
      </c>
    </row>
    <row r="285" spans="1:4" ht="21.75" customHeight="1" x14ac:dyDescent="0.2">
      <c r="A285" s="7" t="s">
        <v>1246</v>
      </c>
      <c r="B285" s="8">
        <v>3</v>
      </c>
      <c r="C285" s="8"/>
      <c r="D285" s="8">
        <v>0</v>
      </c>
    </row>
    <row r="286" spans="1:4" ht="21.75" customHeight="1" x14ac:dyDescent="0.2">
      <c r="A286" s="7" t="s">
        <v>1247</v>
      </c>
      <c r="B286" s="8">
        <v>3</v>
      </c>
      <c r="C286" s="8"/>
      <c r="D286" s="8">
        <v>0</v>
      </c>
    </row>
    <row r="287" spans="1:4" ht="21.75" customHeight="1" x14ac:dyDescent="0.2">
      <c r="A287" s="7" t="s">
        <v>1248</v>
      </c>
      <c r="B287" s="8">
        <v>3</v>
      </c>
      <c r="C287" s="8"/>
      <c r="D287" s="8">
        <v>0</v>
      </c>
    </row>
    <row r="288" spans="1:4" ht="21.75" customHeight="1" x14ac:dyDescent="0.2">
      <c r="A288" s="7" t="s">
        <v>1249</v>
      </c>
      <c r="B288" s="8">
        <v>3</v>
      </c>
      <c r="C288" s="8"/>
      <c r="D288" s="8">
        <v>0</v>
      </c>
    </row>
    <row r="289" spans="1:4" ht="21.75" customHeight="1" x14ac:dyDescent="0.2">
      <c r="A289" s="7" t="s">
        <v>1250</v>
      </c>
      <c r="B289" s="8">
        <v>3</v>
      </c>
      <c r="C289" s="8"/>
      <c r="D289" s="8">
        <v>0</v>
      </c>
    </row>
    <row r="290" spans="1:4" ht="21.75" customHeight="1" x14ac:dyDescent="0.2">
      <c r="A290" s="7" t="s">
        <v>1251</v>
      </c>
      <c r="B290" s="8">
        <v>3</v>
      </c>
      <c r="C290" s="8"/>
      <c r="D290" s="8">
        <v>0</v>
      </c>
    </row>
    <row r="291" spans="1:4" ht="21.75" customHeight="1" x14ac:dyDescent="0.2">
      <c r="A291" s="7" t="s">
        <v>1252</v>
      </c>
      <c r="B291" s="8">
        <v>3</v>
      </c>
      <c r="C291" s="8"/>
      <c r="D291" s="8">
        <v>0</v>
      </c>
    </row>
    <row r="292" spans="1:4" ht="21.75" customHeight="1" x14ac:dyDescent="0.2">
      <c r="A292" s="7" t="s">
        <v>1253</v>
      </c>
      <c r="B292" s="8">
        <v>3</v>
      </c>
      <c r="C292" s="8"/>
      <c r="D292" s="8">
        <v>0</v>
      </c>
    </row>
    <row r="293" spans="1:4" ht="21.75" customHeight="1" x14ac:dyDescent="0.2">
      <c r="A293" s="7" t="s">
        <v>1254</v>
      </c>
      <c r="B293" s="8">
        <v>3</v>
      </c>
      <c r="C293" s="8"/>
      <c r="D293" s="8">
        <v>0</v>
      </c>
    </row>
    <row r="294" spans="1:4" ht="21.75" customHeight="1" x14ac:dyDescent="0.2">
      <c r="A294" s="7" t="s">
        <v>1255</v>
      </c>
      <c r="B294" s="8">
        <v>3</v>
      </c>
      <c r="C294" s="8"/>
      <c r="D294" s="8">
        <v>0</v>
      </c>
    </row>
    <row r="295" spans="1:4" ht="21.75" customHeight="1" x14ac:dyDescent="0.2">
      <c r="A295" s="7" t="s">
        <v>1256</v>
      </c>
      <c r="B295" s="8">
        <v>3</v>
      </c>
      <c r="C295" s="8"/>
      <c r="D295" s="8">
        <v>0</v>
      </c>
    </row>
    <row r="296" spans="1:4" ht="21.75" customHeight="1" x14ac:dyDescent="0.2">
      <c r="A296" s="7" t="s">
        <v>1257</v>
      </c>
      <c r="B296" s="8">
        <v>3</v>
      </c>
      <c r="C296" s="8"/>
      <c r="D296" s="8">
        <v>0</v>
      </c>
    </row>
    <row r="297" spans="1:4" ht="21.75" customHeight="1" x14ac:dyDescent="0.2">
      <c r="A297" s="7" t="s">
        <v>1258</v>
      </c>
      <c r="B297" s="8">
        <v>3</v>
      </c>
      <c r="C297" s="8"/>
      <c r="D297" s="8">
        <v>0</v>
      </c>
    </row>
    <row r="298" spans="1:4" ht="21.75" customHeight="1" x14ac:dyDescent="0.2">
      <c r="A298" s="7" t="s">
        <v>1259</v>
      </c>
      <c r="B298" s="8">
        <v>3</v>
      </c>
      <c r="C298" s="8"/>
      <c r="D298" s="8">
        <v>2.8265999363442398</v>
      </c>
    </row>
    <row r="299" spans="1:4" ht="21.75" customHeight="1" x14ac:dyDescent="0.2">
      <c r="A299" s="7" t="s">
        <v>1260</v>
      </c>
      <c r="B299" s="8">
        <v>3</v>
      </c>
      <c r="C299" s="8"/>
      <c r="D299" s="8">
        <v>0</v>
      </c>
    </row>
    <row r="300" spans="1:4" ht="21.75" customHeight="1" x14ac:dyDescent="0.2">
      <c r="A300" s="7" t="s">
        <v>1261</v>
      </c>
      <c r="B300" s="8">
        <v>3</v>
      </c>
      <c r="C300" s="8"/>
      <c r="D300" s="8">
        <v>0</v>
      </c>
    </row>
    <row r="301" spans="1:4" ht="21.75" customHeight="1" x14ac:dyDescent="0.2">
      <c r="A301" s="7" t="s">
        <v>1262</v>
      </c>
      <c r="B301" s="8">
        <v>3</v>
      </c>
      <c r="C301" s="8"/>
      <c r="D301" s="8">
        <v>0</v>
      </c>
    </row>
    <row r="302" spans="1:4" ht="21.75" customHeight="1" x14ac:dyDescent="0.2">
      <c r="A302" s="7" t="s">
        <v>1263</v>
      </c>
      <c r="B302" s="8">
        <v>3</v>
      </c>
      <c r="C302" s="8"/>
      <c r="D302" s="8">
        <v>0</v>
      </c>
    </row>
    <row r="303" spans="1:4" ht="21.75" customHeight="1" x14ac:dyDescent="0.2">
      <c r="A303" s="7" t="s">
        <v>1264</v>
      </c>
      <c r="B303" s="8">
        <v>3</v>
      </c>
      <c r="C303" s="8"/>
      <c r="D303" s="8">
        <v>0</v>
      </c>
    </row>
    <row r="304" spans="1:4" ht="21.75" customHeight="1" x14ac:dyDescent="0.2">
      <c r="A304" s="7" t="s">
        <v>1265</v>
      </c>
      <c r="B304" s="8">
        <v>3</v>
      </c>
      <c r="C304" s="8"/>
      <c r="D304" s="8">
        <v>0</v>
      </c>
    </row>
    <row r="305" spans="1:4" ht="21.75" customHeight="1" x14ac:dyDescent="0.2">
      <c r="A305" s="7" t="s">
        <v>1266</v>
      </c>
      <c r="B305" s="8">
        <v>3</v>
      </c>
      <c r="C305" s="8"/>
      <c r="D305" s="8">
        <v>0</v>
      </c>
    </row>
    <row r="306" spans="1:4" ht="21.75" customHeight="1" x14ac:dyDescent="0.2">
      <c r="A306" s="7" t="s">
        <v>1267</v>
      </c>
      <c r="B306" s="8">
        <v>3</v>
      </c>
      <c r="C306" s="8"/>
      <c r="D306" s="8">
        <v>0</v>
      </c>
    </row>
    <row r="307" spans="1:4" ht="21.75" customHeight="1" x14ac:dyDescent="0.2">
      <c r="A307" s="7" t="s">
        <v>1268</v>
      </c>
      <c r="B307" s="8">
        <v>3</v>
      </c>
      <c r="C307" s="8"/>
      <c r="D307" s="8">
        <v>0</v>
      </c>
    </row>
    <row r="308" spans="1:4" ht="21.75" customHeight="1" x14ac:dyDescent="0.2">
      <c r="A308" s="7" t="s">
        <v>1269</v>
      </c>
      <c r="B308" s="8">
        <v>3</v>
      </c>
      <c r="C308" s="8"/>
      <c r="D308" s="8">
        <v>0</v>
      </c>
    </row>
    <row r="309" spans="1:4" ht="21.75" customHeight="1" x14ac:dyDescent="0.2">
      <c r="A309" s="7" t="s">
        <v>1270</v>
      </c>
      <c r="B309" s="8">
        <v>3</v>
      </c>
      <c r="C309" s="8"/>
      <c r="D309" s="8">
        <v>0</v>
      </c>
    </row>
    <row r="310" spans="1:4" ht="21.75" customHeight="1" x14ac:dyDescent="0.2">
      <c r="A310" s="7" t="s">
        <v>1271</v>
      </c>
      <c r="B310" s="8">
        <v>3</v>
      </c>
      <c r="C310" s="8"/>
      <c r="D310" s="8">
        <v>0</v>
      </c>
    </row>
    <row r="311" spans="1:4" ht="21.75" customHeight="1" x14ac:dyDescent="0.2">
      <c r="A311" s="7" t="s">
        <v>1272</v>
      </c>
      <c r="B311" s="8">
        <v>3</v>
      </c>
      <c r="C311" s="8"/>
      <c r="D311" s="8">
        <v>0</v>
      </c>
    </row>
    <row r="312" spans="1:4" ht="21.75" customHeight="1" x14ac:dyDescent="0.2">
      <c r="A312" s="7" t="s">
        <v>1273</v>
      </c>
      <c r="B312" s="8">
        <v>3</v>
      </c>
      <c r="C312" s="8"/>
      <c r="D312" s="8">
        <v>0</v>
      </c>
    </row>
    <row r="313" spans="1:4" ht="21.75" customHeight="1" x14ac:dyDescent="0.2">
      <c r="A313" s="7" t="s">
        <v>1274</v>
      </c>
      <c r="B313" s="8">
        <v>3</v>
      </c>
      <c r="C313" s="8"/>
      <c r="D313" s="8">
        <v>0</v>
      </c>
    </row>
    <row r="314" spans="1:4" ht="21.75" customHeight="1" x14ac:dyDescent="0.2">
      <c r="A314" s="7" t="s">
        <v>1275</v>
      </c>
      <c r="B314" s="8">
        <v>3</v>
      </c>
      <c r="C314" s="8"/>
      <c r="D314" s="8">
        <v>0</v>
      </c>
    </row>
    <row r="315" spans="1:4" ht="21.75" customHeight="1" x14ac:dyDescent="0.2">
      <c r="A315" s="7" t="s">
        <v>1276</v>
      </c>
      <c r="B315" s="8">
        <v>3</v>
      </c>
      <c r="C315" s="8"/>
      <c r="D315" s="8">
        <v>4.6619757327151703</v>
      </c>
    </row>
    <row r="316" spans="1:4" ht="21.75" customHeight="1" x14ac:dyDescent="0.2">
      <c r="A316" s="7" t="s">
        <v>1277</v>
      </c>
      <c r="B316" s="8">
        <v>3</v>
      </c>
      <c r="C316" s="8"/>
      <c r="D316" s="8">
        <v>0</v>
      </c>
    </row>
    <row r="317" spans="1:4" ht="21.75" customHeight="1" x14ac:dyDescent="0.2">
      <c r="A317" s="7" t="s">
        <v>1278</v>
      </c>
      <c r="B317" s="8">
        <v>3</v>
      </c>
      <c r="C317" s="8"/>
      <c r="D317" s="8">
        <v>0</v>
      </c>
    </row>
    <row r="318" spans="1:4" ht="21.75" customHeight="1" x14ac:dyDescent="0.2">
      <c r="A318" s="7" t="s">
        <v>1279</v>
      </c>
      <c r="B318" s="8">
        <v>3</v>
      </c>
      <c r="C318" s="8"/>
      <c r="D318" s="8">
        <v>0</v>
      </c>
    </row>
    <row r="319" spans="1:4" ht="21.75" customHeight="1" x14ac:dyDescent="0.2">
      <c r="A319" s="7" t="s">
        <v>1280</v>
      </c>
      <c r="B319" s="8">
        <v>3</v>
      </c>
      <c r="C319" s="8"/>
      <c r="D319" s="8">
        <v>0</v>
      </c>
    </row>
    <row r="320" spans="1:4" ht="21.75" customHeight="1" x14ac:dyDescent="0.2">
      <c r="A320" s="7" t="s">
        <v>1281</v>
      </c>
      <c r="B320" s="8">
        <v>3</v>
      </c>
      <c r="C320" s="8"/>
      <c r="D320" s="8">
        <v>0</v>
      </c>
    </row>
    <row r="321" spans="1:4" ht="21.75" customHeight="1" x14ac:dyDescent="0.2">
      <c r="A321" s="7" t="s">
        <v>1282</v>
      </c>
      <c r="B321" s="8">
        <v>3</v>
      </c>
      <c r="C321" s="8"/>
      <c r="D321" s="8">
        <v>0</v>
      </c>
    </row>
    <row r="322" spans="1:4" ht="21.75" customHeight="1" x14ac:dyDescent="0.2">
      <c r="A322" s="7" t="s">
        <v>1283</v>
      </c>
      <c r="B322" s="8">
        <v>3</v>
      </c>
      <c r="C322" s="8"/>
      <c r="D322" s="8">
        <v>0</v>
      </c>
    </row>
    <row r="323" spans="1:4" ht="21.75" customHeight="1" x14ac:dyDescent="0.2">
      <c r="A323" s="7" t="s">
        <v>1284</v>
      </c>
      <c r="B323" s="8">
        <v>3</v>
      </c>
      <c r="C323" s="8"/>
      <c r="D323" s="8">
        <v>0</v>
      </c>
    </row>
    <row r="324" spans="1:4" ht="21.75" customHeight="1" x14ac:dyDescent="0.2">
      <c r="A324" s="7" t="s">
        <v>1285</v>
      </c>
      <c r="B324" s="8">
        <v>3</v>
      </c>
      <c r="C324" s="8"/>
      <c r="D324" s="8">
        <v>0</v>
      </c>
    </row>
    <row r="325" spans="1:4" ht="21.75" customHeight="1" x14ac:dyDescent="0.2">
      <c r="A325" s="7" t="s">
        <v>1286</v>
      </c>
      <c r="B325" s="8">
        <v>3</v>
      </c>
      <c r="C325" s="8"/>
      <c r="D325" s="8">
        <v>0</v>
      </c>
    </row>
    <row r="326" spans="1:4" ht="21.75" customHeight="1" x14ac:dyDescent="0.2">
      <c r="A326" s="7" t="s">
        <v>1287</v>
      </c>
      <c r="B326" s="8">
        <v>3</v>
      </c>
      <c r="C326" s="8"/>
      <c r="D326" s="8">
        <v>0</v>
      </c>
    </row>
    <row r="327" spans="1:4" ht="21.75" customHeight="1" x14ac:dyDescent="0.2">
      <c r="A327" s="7" t="s">
        <v>1288</v>
      </c>
      <c r="B327" s="8">
        <v>3</v>
      </c>
      <c r="C327" s="8"/>
      <c r="D327" s="8">
        <v>0</v>
      </c>
    </row>
    <row r="328" spans="1:4" ht="21.75" customHeight="1" x14ac:dyDescent="0.2">
      <c r="A328" s="7" t="s">
        <v>1289</v>
      </c>
      <c r="B328" s="8">
        <v>3</v>
      </c>
      <c r="C328" s="8"/>
      <c r="D328" s="8">
        <v>0</v>
      </c>
    </row>
    <row r="329" spans="1:4" ht="21.75" customHeight="1" x14ac:dyDescent="0.2">
      <c r="A329" s="7" t="s">
        <v>1290</v>
      </c>
      <c r="B329" s="8">
        <v>3</v>
      </c>
      <c r="C329" s="8"/>
      <c r="D329" s="8">
        <v>0</v>
      </c>
    </row>
    <row r="330" spans="1:4" ht="21.75" customHeight="1" x14ac:dyDescent="0.2">
      <c r="A330" s="7" t="s">
        <v>1291</v>
      </c>
      <c r="B330" s="8">
        <v>3</v>
      </c>
      <c r="C330" s="8"/>
      <c r="D330" s="8">
        <v>0</v>
      </c>
    </row>
    <row r="331" spans="1:4" ht="21.75" customHeight="1" x14ac:dyDescent="0.2">
      <c r="A331" s="7" t="s">
        <v>1292</v>
      </c>
      <c r="B331" s="8">
        <v>3</v>
      </c>
      <c r="C331" s="8"/>
      <c r="D331" s="8">
        <v>0</v>
      </c>
    </row>
    <row r="332" spans="1:4" ht="21.75" customHeight="1" x14ac:dyDescent="0.2">
      <c r="A332" s="7" t="s">
        <v>1293</v>
      </c>
      <c r="B332" s="8">
        <v>3</v>
      </c>
      <c r="C332" s="8"/>
      <c r="D332" s="8">
        <v>0</v>
      </c>
    </row>
    <row r="333" spans="1:4" ht="21.75" customHeight="1" x14ac:dyDescent="0.2">
      <c r="A333" s="7" t="s">
        <v>1294</v>
      </c>
      <c r="B333" s="8">
        <v>3</v>
      </c>
      <c r="C333" s="8"/>
      <c r="D333" s="8">
        <v>0</v>
      </c>
    </row>
    <row r="334" spans="1:4" ht="21.75" customHeight="1" x14ac:dyDescent="0.2">
      <c r="A334" s="7" t="s">
        <v>1295</v>
      </c>
      <c r="B334" s="8">
        <v>3</v>
      </c>
      <c r="C334" s="8"/>
      <c r="D334" s="8">
        <v>0</v>
      </c>
    </row>
    <row r="335" spans="1:4" ht="21.75" customHeight="1" x14ac:dyDescent="0.2">
      <c r="A335" s="7" t="s">
        <v>1296</v>
      </c>
      <c r="B335" s="8">
        <v>3</v>
      </c>
      <c r="C335" s="8"/>
      <c r="D335" s="8">
        <v>1.95335520682797</v>
      </c>
    </row>
    <row r="336" spans="1:4" ht="21.75" customHeight="1" x14ac:dyDescent="0.2">
      <c r="A336" s="7" t="s">
        <v>1297</v>
      </c>
      <c r="B336" s="8">
        <v>3</v>
      </c>
      <c r="C336" s="8"/>
      <c r="D336" s="8">
        <v>0</v>
      </c>
    </row>
    <row r="337" spans="1:4" ht="21.75" customHeight="1" x14ac:dyDescent="0.2">
      <c r="A337" s="7" t="s">
        <v>1298</v>
      </c>
      <c r="B337" s="8">
        <v>3</v>
      </c>
      <c r="C337" s="8"/>
      <c r="D337" s="8">
        <v>0</v>
      </c>
    </row>
    <row r="338" spans="1:4" ht="21.75" customHeight="1" x14ac:dyDescent="0.2">
      <c r="A338" s="7" t="s">
        <v>1299</v>
      </c>
      <c r="B338" s="8">
        <v>3</v>
      </c>
      <c r="C338" s="8"/>
      <c r="D338" s="8">
        <v>0</v>
      </c>
    </row>
    <row r="339" spans="1:4" ht="21.75" customHeight="1" x14ac:dyDescent="0.2">
      <c r="A339" s="7" t="s">
        <v>1300</v>
      </c>
      <c r="B339" s="8">
        <v>3</v>
      </c>
      <c r="C339" s="8"/>
      <c r="D339" s="8">
        <v>0</v>
      </c>
    </row>
    <row r="340" spans="1:4" ht="21.75" customHeight="1" x14ac:dyDescent="0.2">
      <c r="A340" s="7" t="s">
        <v>1301</v>
      </c>
      <c r="B340" s="8">
        <v>3</v>
      </c>
      <c r="C340" s="8"/>
      <c r="D340" s="8">
        <v>0</v>
      </c>
    </row>
    <row r="341" spans="1:4" ht="21.75" customHeight="1" x14ac:dyDescent="0.2">
      <c r="A341" s="7" t="s">
        <v>1302</v>
      </c>
      <c r="B341" s="8">
        <v>3</v>
      </c>
      <c r="C341" s="8"/>
      <c r="D341" s="8">
        <v>0</v>
      </c>
    </row>
    <row r="342" spans="1:4" ht="21.75" customHeight="1" x14ac:dyDescent="0.2">
      <c r="A342" s="7" t="s">
        <v>1303</v>
      </c>
      <c r="B342" s="8">
        <v>3</v>
      </c>
      <c r="C342" s="8"/>
      <c r="D342" s="8">
        <v>0</v>
      </c>
    </row>
    <row r="343" spans="1:4" ht="21.75" customHeight="1" x14ac:dyDescent="0.2">
      <c r="A343" s="7" t="s">
        <v>1304</v>
      </c>
      <c r="B343" s="8">
        <v>3</v>
      </c>
      <c r="C343" s="8"/>
      <c r="D343" s="8">
        <v>0</v>
      </c>
    </row>
    <row r="344" spans="1:4" ht="21.75" customHeight="1" x14ac:dyDescent="0.2">
      <c r="A344" s="7" t="s">
        <v>1305</v>
      </c>
      <c r="B344" s="8">
        <v>3</v>
      </c>
      <c r="C344" s="8"/>
      <c r="D344" s="8">
        <v>0</v>
      </c>
    </row>
    <row r="345" spans="1:4" ht="21.75" customHeight="1" x14ac:dyDescent="0.2">
      <c r="A345" s="7" t="s">
        <v>1306</v>
      </c>
      <c r="B345" s="8">
        <v>3</v>
      </c>
      <c r="C345" s="8"/>
      <c r="D345" s="8">
        <v>0</v>
      </c>
    </row>
    <row r="346" spans="1:4" ht="21.75" customHeight="1" x14ac:dyDescent="0.2">
      <c r="A346" s="7" t="s">
        <v>1307</v>
      </c>
      <c r="B346" s="8">
        <v>3</v>
      </c>
      <c r="C346" s="8"/>
      <c r="D346" s="8">
        <v>0</v>
      </c>
    </row>
    <row r="347" spans="1:4" ht="21.75" customHeight="1" x14ac:dyDescent="0.2">
      <c r="A347" s="7" t="s">
        <v>1308</v>
      </c>
      <c r="B347" s="8">
        <v>3</v>
      </c>
      <c r="C347" s="8"/>
      <c r="D347" s="8">
        <v>1.71731775662916</v>
      </c>
    </row>
    <row r="348" spans="1:4" ht="21.75" customHeight="1" x14ac:dyDescent="0.2">
      <c r="A348" s="7" t="s">
        <v>1309</v>
      </c>
      <c r="B348" s="8">
        <v>3</v>
      </c>
      <c r="C348" s="8"/>
      <c r="D348" s="8">
        <v>0</v>
      </c>
    </row>
    <row r="349" spans="1:4" ht="21.75" customHeight="1" x14ac:dyDescent="0.2">
      <c r="A349" s="7" t="s">
        <v>1310</v>
      </c>
      <c r="B349" s="8">
        <v>3</v>
      </c>
      <c r="C349" s="8"/>
      <c r="D349" s="8">
        <v>0</v>
      </c>
    </row>
    <row r="350" spans="1:4" ht="21.75" customHeight="1" x14ac:dyDescent="0.2">
      <c r="A350" s="7" t="s">
        <v>1311</v>
      </c>
      <c r="B350" s="8">
        <v>3</v>
      </c>
      <c r="C350" s="8"/>
      <c r="D350" s="8">
        <v>0</v>
      </c>
    </row>
    <row r="351" spans="1:4" ht="21.75" customHeight="1" x14ac:dyDescent="0.2">
      <c r="A351" s="7" t="s">
        <v>1312</v>
      </c>
      <c r="B351" s="8">
        <v>3</v>
      </c>
      <c r="C351" s="8"/>
      <c r="D351" s="8">
        <v>0</v>
      </c>
    </row>
    <row r="352" spans="1:4" ht="21.75" customHeight="1" x14ac:dyDescent="0.2">
      <c r="A352" s="7" t="s">
        <v>1313</v>
      </c>
      <c r="B352" s="8">
        <v>3</v>
      </c>
      <c r="C352" s="8"/>
      <c r="D352" s="8">
        <v>0</v>
      </c>
    </row>
    <row r="353" spans="1:4" ht="21.75" customHeight="1" x14ac:dyDescent="0.2">
      <c r="A353" s="7" t="s">
        <v>1314</v>
      </c>
      <c r="B353" s="8">
        <v>3</v>
      </c>
      <c r="C353" s="8"/>
      <c r="D353" s="8">
        <v>0</v>
      </c>
    </row>
    <row r="354" spans="1:4" ht="21.75" customHeight="1" x14ac:dyDescent="0.2">
      <c r="A354" s="7" t="s">
        <v>1315</v>
      </c>
      <c r="B354" s="8">
        <v>3</v>
      </c>
      <c r="C354" s="8"/>
      <c r="D354" s="8">
        <v>0</v>
      </c>
    </row>
    <row r="355" spans="1:4" ht="21.75" customHeight="1" x14ac:dyDescent="0.2">
      <c r="A355" s="7" t="s">
        <v>1316</v>
      </c>
      <c r="B355" s="8">
        <v>3</v>
      </c>
      <c r="C355" s="8"/>
      <c r="D355" s="8">
        <v>0</v>
      </c>
    </row>
    <row r="356" spans="1:4" ht="21.75" customHeight="1" x14ac:dyDescent="0.2">
      <c r="A356" s="7" t="s">
        <v>1317</v>
      </c>
      <c r="B356" s="8">
        <v>3</v>
      </c>
      <c r="C356" s="8"/>
      <c r="D356" s="8">
        <v>0</v>
      </c>
    </row>
    <row r="357" spans="1:4" ht="21.75" customHeight="1" x14ac:dyDescent="0.2">
      <c r="A357" s="7" t="s">
        <v>1318</v>
      </c>
      <c r="B357" s="8">
        <v>3</v>
      </c>
      <c r="C357" s="8"/>
      <c r="D357" s="8">
        <v>0</v>
      </c>
    </row>
    <row r="358" spans="1:4" ht="21.75" customHeight="1" x14ac:dyDescent="0.2">
      <c r="A358" s="7" t="s">
        <v>1319</v>
      </c>
      <c r="B358" s="8">
        <v>3</v>
      </c>
      <c r="C358" s="8"/>
      <c r="D358" s="8">
        <v>0</v>
      </c>
    </row>
    <row r="359" spans="1:4" ht="21.75" customHeight="1" x14ac:dyDescent="0.2">
      <c r="A359" s="7" t="s">
        <v>1320</v>
      </c>
      <c r="B359" s="8">
        <v>3</v>
      </c>
      <c r="C359" s="8"/>
      <c r="D359" s="8">
        <v>0</v>
      </c>
    </row>
    <row r="360" spans="1:4" ht="21.75" customHeight="1" x14ac:dyDescent="0.2">
      <c r="A360" s="7" t="s">
        <v>1321</v>
      </c>
      <c r="B360" s="8">
        <v>3</v>
      </c>
      <c r="C360" s="8"/>
      <c r="D360" s="8">
        <v>0</v>
      </c>
    </row>
    <row r="361" spans="1:4" ht="21.75" customHeight="1" x14ac:dyDescent="0.2">
      <c r="A361" s="7" t="s">
        <v>1322</v>
      </c>
      <c r="B361" s="8">
        <v>3</v>
      </c>
      <c r="C361" s="8"/>
      <c r="D361" s="8">
        <v>0</v>
      </c>
    </row>
    <row r="362" spans="1:4" ht="21.75" customHeight="1" x14ac:dyDescent="0.2">
      <c r="A362" s="7" t="s">
        <v>1323</v>
      </c>
      <c r="B362" s="8">
        <v>3</v>
      </c>
      <c r="C362" s="8"/>
      <c r="D362" s="8">
        <v>0</v>
      </c>
    </row>
    <row r="363" spans="1:4" ht="21.75" customHeight="1" x14ac:dyDescent="0.2">
      <c r="A363" s="7" t="s">
        <v>1324</v>
      </c>
      <c r="B363" s="8">
        <v>3</v>
      </c>
      <c r="C363" s="8"/>
      <c r="D363" s="8">
        <v>0</v>
      </c>
    </row>
    <row r="364" spans="1:4" ht="21.75" customHeight="1" x14ac:dyDescent="0.2">
      <c r="A364" s="7" t="s">
        <v>1325</v>
      </c>
      <c r="B364" s="8">
        <v>3</v>
      </c>
      <c r="C364" s="8"/>
      <c r="D364" s="8">
        <v>0</v>
      </c>
    </row>
    <row r="365" spans="1:4" ht="21.75" customHeight="1" x14ac:dyDescent="0.2">
      <c r="A365" s="7" t="s">
        <v>1326</v>
      </c>
      <c r="B365" s="8">
        <v>3</v>
      </c>
      <c r="C365" s="8"/>
      <c r="D365" s="8">
        <v>0</v>
      </c>
    </row>
    <row r="366" spans="1:4" ht="21.75" customHeight="1" x14ac:dyDescent="0.2">
      <c r="A366" s="7" t="s">
        <v>1327</v>
      </c>
      <c r="B366" s="8">
        <v>3</v>
      </c>
      <c r="C366" s="8"/>
      <c r="D366" s="8">
        <v>0</v>
      </c>
    </row>
    <row r="367" spans="1:4" ht="21.75" customHeight="1" x14ac:dyDescent="0.2">
      <c r="A367" s="7" t="s">
        <v>1328</v>
      </c>
      <c r="B367" s="8">
        <v>3</v>
      </c>
      <c r="C367" s="8"/>
      <c r="D367" s="8">
        <v>4.2542506724513096</v>
      </c>
    </row>
    <row r="368" spans="1:4" ht="21.75" customHeight="1" x14ac:dyDescent="0.2">
      <c r="A368" s="7" t="s">
        <v>1329</v>
      </c>
      <c r="B368" s="8">
        <v>3</v>
      </c>
      <c r="C368" s="8"/>
      <c r="D368" s="8">
        <v>0</v>
      </c>
    </row>
    <row r="369" spans="1:4" ht="21.75" customHeight="1" x14ac:dyDescent="0.2">
      <c r="A369" s="7" t="s">
        <v>1330</v>
      </c>
      <c r="B369" s="8">
        <v>3</v>
      </c>
      <c r="C369" s="8"/>
      <c r="D369" s="8">
        <v>5.2260995204326397</v>
      </c>
    </row>
    <row r="370" spans="1:4" ht="21.75" customHeight="1" x14ac:dyDescent="0.2">
      <c r="A370" s="7" t="s">
        <v>1331</v>
      </c>
      <c r="B370" s="8">
        <v>3</v>
      </c>
      <c r="C370" s="8"/>
      <c r="D370" s="8">
        <v>0</v>
      </c>
    </row>
    <row r="371" spans="1:4" ht="21.75" customHeight="1" x14ac:dyDescent="0.2">
      <c r="A371" s="7" t="s">
        <v>1332</v>
      </c>
      <c r="B371" s="8">
        <v>3</v>
      </c>
      <c r="C371" s="8"/>
      <c r="D371" s="8">
        <v>0</v>
      </c>
    </row>
    <row r="372" spans="1:4" ht="21.75" customHeight="1" x14ac:dyDescent="0.2">
      <c r="A372" s="7" t="s">
        <v>1333</v>
      </c>
      <c r="B372" s="8">
        <v>3</v>
      </c>
      <c r="C372" s="8"/>
      <c r="D372" s="8">
        <v>0</v>
      </c>
    </row>
    <row r="373" spans="1:4" ht="21.75" customHeight="1" x14ac:dyDescent="0.2">
      <c r="A373" s="7" t="s">
        <v>1334</v>
      </c>
      <c r="B373" s="8">
        <v>3</v>
      </c>
      <c r="C373" s="8"/>
      <c r="D373" s="8">
        <v>0</v>
      </c>
    </row>
    <row r="374" spans="1:4" ht="21.75" customHeight="1" x14ac:dyDescent="0.2">
      <c r="A374" s="7" t="s">
        <v>1335</v>
      </c>
      <c r="B374" s="8">
        <v>3</v>
      </c>
      <c r="C374" s="8"/>
      <c r="D374" s="8">
        <v>0</v>
      </c>
    </row>
    <row r="375" spans="1:4" ht="21.75" customHeight="1" x14ac:dyDescent="0.2">
      <c r="A375" s="7" t="s">
        <v>1336</v>
      </c>
      <c r="B375" s="8">
        <v>3</v>
      </c>
      <c r="C375" s="8"/>
      <c r="D375" s="8">
        <v>0</v>
      </c>
    </row>
    <row r="376" spans="1:4" ht="21.75" customHeight="1" x14ac:dyDescent="0.2">
      <c r="A376" s="7" t="s">
        <v>1337</v>
      </c>
      <c r="B376" s="8">
        <v>3</v>
      </c>
      <c r="C376" s="8"/>
      <c r="D376" s="8">
        <v>0</v>
      </c>
    </row>
    <row r="377" spans="1:4" ht="21.75" customHeight="1" x14ac:dyDescent="0.2">
      <c r="A377" s="7" t="s">
        <v>1338</v>
      </c>
      <c r="B377" s="8">
        <v>3</v>
      </c>
      <c r="C377" s="8"/>
      <c r="D377" s="8">
        <v>0</v>
      </c>
    </row>
    <row r="378" spans="1:4" ht="21.75" customHeight="1" x14ac:dyDescent="0.2">
      <c r="A378" s="7" t="s">
        <v>1339</v>
      </c>
      <c r="B378" s="8">
        <v>3</v>
      </c>
      <c r="C378" s="8"/>
      <c r="D378" s="8">
        <v>0</v>
      </c>
    </row>
    <row r="379" spans="1:4" ht="21.75" customHeight="1" x14ac:dyDescent="0.2">
      <c r="A379" s="7" t="s">
        <v>1340</v>
      </c>
      <c r="B379" s="8">
        <v>3</v>
      </c>
      <c r="C379" s="8"/>
      <c r="D379" s="8">
        <v>0</v>
      </c>
    </row>
    <row r="380" spans="1:4" ht="21.75" customHeight="1" x14ac:dyDescent="0.2">
      <c r="A380" s="7" t="s">
        <v>1341</v>
      </c>
      <c r="B380" s="8">
        <v>3</v>
      </c>
      <c r="C380" s="8"/>
      <c r="D380" s="8">
        <v>0</v>
      </c>
    </row>
    <row r="381" spans="1:4" ht="21.75" customHeight="1" x14ac:dyDescent="0.2">
      <c r="A381" s="7" t="s">
        <v>1342</v>
      </c>
      <c r="B381" s="8">
        <v>3</v>
      </c>
      <c r="C381" s="8"/>
      <c r="D381" s="8">
        <v>0</v>
      </c>
    </row>
    <row r="382" spans="1:4" ht="21.75" customHeight="1" x14ac:dyDescent="0.2">
      <c r="A382" s="7" t="s">
        <v>1343</v>
      </c>
      <c r="B382" s="8">
        <v>3</v>
      </c>
      <c r="C382" s="8"/>
      <c r="D382" s="8">
        <v>0</v>
      </c>
    </row>
    <row r="383" spans="1:4" ht="21.75" customHeight="1" x14ac:dyDescent="0.2">
      <c r="A383" s="7" t="s">
        <v>1344</v>
      </c>
      <c r="B383" s="8">
        <v>3</v>
      </c>
      <c r="C383" s="8"/>
      <c r="D383" s="8">
        <v>0</v>
      </c>
    </row>
    <row r="384" spans="1:4" ht="21.75" customHeight="1" x14ac:dyDescent="0.2">
      <c r="A384" s="7" t="s">
        <v>1345</v>
      </c>
      <c r="B384" s="8">
        <v>3</v>
      </c>
      <c r="C384" s="8"/>
      <c r="D384" s="8">
        <v>0</v>
      </c>
    </row>
    <row r="385" spans="1:4" ht="21.75" customHeight="1" x14ac:dyDescent="0.2">
      <c r="A385" s="7" t="s">
        <v>1346</v>
      </c>
      <c r="B385" s="8">
        <v>3</v>
      </c>
      <c r="C385" s="8"/>
      <c r="D385" s="8">
        <v>0</v>
      </c>
    </row>
    <row r="386" spans="1:4" ht="21.75" customHeight="1" x14ac:dyDescent="0.2">
      <c r="A386" s="7" t="s">
        <v>1347</v>
      </c>
      <c r="B386" s="8">
        <v>3</v>
      </c>
      <c r="C386" s="8"/>
      <c r="D386" s="8">
        <v>0</v>
      </c>
    </row>
    <row r="387" spans="1:4" ht="21.75" customHeight="1" x14ac:dyDescent="0.2">
      <c r="A387" s="7" t="s">
        <v>1348</v>
      </c>
      <c r="B387" s="8">
        <v>3</v>
      </c>
      <c r="C387" s="8"/>
      <c r="D387" s="8">
        <v>4.4135729978329197</v>
      </c>
    </row>
    <row r="388" spans="1:4" ht="21.75" customHeight="1" x14ac:dyDescent="0.2">
      <c r="A388" s="7" t="s">
        <v>1349</v>
      </c>
      <c r="B388" s="8">
        <v>3</v>
      </c>
      <c r="C388" s="8"/>
      <c r="D388" s="8">
        <v>0</v>
      </c>
    </row>
    <row r="389" spans="1:4" ht="21.75" customHeight="1" x14ac:dyDescent="0.2">
      <c r="A389" s="7" t="s">
        <v>1350</v>
      </c>
      <c r="B389" s="8">
        <v>3</v>
      </c>
      <c r="C389" s="8"/>
      <c r="D389" s="8">
        <v>0</v>
      </c>
    </row>
    <row r="390" spans="1:4" ht="21.75" customHeight="1" x14ac:dyDescent="0.2">
      <c r="A390" s="7" t="s">
        <v>1351</v>
      </c>
      <c r="B390" s="8">
        <v>3</v>
      </c>
      <c r="C390" s="8"/>
      <c r="D390" s="8">
        <v>0</v>
      </c>
    </row>
    <row r="391" spans="1:4" ht="21.75" customHeight="1" x14ac:dyDescent="0.2">
      <c r="A391" s="7" t="s">
        <v>1352</v>
      </c>
      <c r="B391" s="8">
        <v>3</v>
      </c>
      <c r="C391" s="8"/>
      <c r="D391" s="8">
        <v>0</v>
      </c>
    </row>
    <row r="392" spans="1:4" ht="21.75" customHeight="1" x14ac:dyDescent="0.2">
      <c r="A392" s="7" t="s">
        <v>1353</v>
      </c>
      <c r="B392" s="8">
        <v>3</v>
      </c>
      <c r="C392" s="8"/>
      <c r="D392" s="8">
        <v>0</v>
      </c>
    </row>
    <row r="393" spans="1:4" ht="21.75" customHeight="1" x14ac:dyDescent="0.2">
      <c r="A393" s="7" t="s">
        <v>1354</v>
      </c>
      <c r="B393" s="8">
        <v>3</v>
      </c>
      <c r="C393" s="8"/>
      <c r="D393" s="8">
        <v>0</v>
      </c>
    </row>
    <row r="394" spans="1:4" ht="21.75" customHeight="1" x14ac:dyDescent="0.2">
      <c r="A394" s="7" t="s">
        <v>1355</v>
      </c>
      <c r="B394" s="8">
        <v>3</v>
      </c>
      <c r="C394" s="8"/>
      <c r="D394" s="8">
        <v>0</v>
      </c>
    </row>
    <row r="395" spans="1:4" ht="21.75" customHeight="1" x14ac:dyDescent="0.2">
      <c r="A395" s="7" t="s">
        <v>1356</v>
      </c>
      <c r="B395" s="8">
        <v>3</v>
      </c>
      <c r="C395" s="8"/>
      <c r="D395" s="8">
        <v>0</v>
      </c>
    </row>
    <row r="396" spans="1:4" ht="21.75" customHeight="1" x14ac:dyDescent="0.2">
      <c r="A396" s="7" t="s">
        <v>1357</v>
      </c>
      <c r="B396" s="8">
        <v>3</v>
      </c>
      <c r="C396" s="8"/>
      <c r="D396" s="8">
        <v>0</v>
      </c>
    </row>
    <row r="397" spans="1:4" ht="21.75" customHeight="1" x14ac:dyDescent="0.2">
      <c r="A397" s="7" t="s">
        <v>1358</v>
      </c>
      <c r="B397" s="8">
        <v>3</v>
      </c>
      <c r="C397" s="8"/>
      <c r="D397" s="8">
        <v>0</v>
      </c>
    </row>
    <row r="398" spans="1:4" ht="21.75" customHeight="1" x14ac:dyDescent="0.2">
      <c r="A398" s="7" t="s">
        <v>1359</v>
      </c>
      <c r="B398" s="8">
        <v>3</v>
      </c>
      <c r="C398" s="8"/>
      <c r="D398" s="8">
        <v>0</v>
      </c>
    </row>
    <row r="399" spans="1:4" ht="21.75" customHeight="1" x14ac:dyDescent="0.2">
      <c r="A399" s="7" t="s">
        <v>1360</v>
      </c>
      <c r="B399" s="8">
        <v>3</v>
      </c>
      <c r="C399" s="8"/>
      <c r="D399" s="8">
        <v>0</v>
      </c>
    </row>
    <row r="400" spans="1:4" ht="21.75" customHeight="1" x14ac:dyDescent="0.2">
      <c r="A400" s="7" t="s">
        <v>1361</v>
      </c>
      <c r="B400" s="8">
        <v>3</v>
      </c>
      <c r="C400" s="8"/>
      <c r="D400" s="8">
        <v>0</v>
      </c>
    </row>
    <row r="401" spans="1:4" ht="21.75" customHeight="1" x14ac:dyDescent="0.2">
      <c r="A401" s="7" t="s">
        <v>1362</v>
      </c>
      <c r="B401" s="8">
        <v>3</v>
      </c>
      <c r="C401" s="8"/>
      <c r="D401" s="8">
        <v>1.81570364268218</v>
      </c>
    </row>
    <row r="402" spans="1:4" ht="21.75" customHeight="1" x14ac:dyDescent="0.2">
      <c r="A402" s="7" t="s">
        <v>1363</v>
      </c>
      <c r="B402" s="8">
        <v>3</v>
      </c>
      <c r="C402" s="8"/>
      <c r="D402" s="8">
        <v>3.8759626626099699</v>
      </c>
    </row>
    <row r="403" spans="1:4" ht="21.75" customHeight="1" x14ac:dyDescent="0.2">
      <c r="A403" s="7" t="s">
        <v>1364</v>
      </c>
      <c r="B403" s="8">
        <v>3</v>
      </c>
      <c r="C403" s="8"/>
      <c r="D403" s="8">
        <v>0</v>
      </c>
    </row>
    <row r="404" spans="1:4" ht="21.75" customHeight="1" x14ac:dyDescent="0.2">
      <c r="A404" s="7" t="s">
        <v>1365</v>
      </c>
      <c r="B404" s="8">
        <v>3</v>
      </c>
      <c r="C404" s="8"/>
      <c r="D404" s="8">
        <v>0</v>
      </c>
    </row>
    <row r="405" spans="1:4" ht="21.75" customHeight="1" x14ac:dyDescent="0.2">
      <c r="A405" s="7" t="s">
        <v>1366</v>
      </c>
      <c r="B405" s="8">
        <v>3</v>
      </c>
      <c r="C405" s="8"/>
      <c r="D405" s="8">
        <v>0</v>
      </c>
    </row>
    <row r="406" spans="1:4" ht="21.75" customHeight="1" x14ac:dyDescent="0.2">
      <c r="A406" s="7" t="s">
        <v>1367</v>
      </c>
      <c r="B406" s="8">
        <v>3</v>
      </c>
      <c r="C406" s="8"/>
      <c r="D406" s="8">
        <v>0</v>
      </c>
    </row>
    <row r="407" spans="1:4" ht="21.75" customHeight="1" x14ac:dyDescent="0.2">
      <c r="A407" s="7" t="s">
        <v>1368</v>
      </c>
      <c r="B407" s="8">
        <v>3</v>
      </c>
      <c r="C407" s="8"/>
      <c r="D407" s="8">
        <v>0</v>
      </c>
    </row>
    <row r="408" spans="1:4" ht="21.75" customHeight="1" x14ac:dyDescent="0.2">
      <c r="A408" s="7" t="s">
        <v>1369</v>
      </c>
      <c r="B408" s="8">
        <v>3</v>
      </c>
      <c r="C408" s="8"/>
      <c r="D408" s="8">
        <v>0</v>
      </c>
    </row>
    <row r="409" spans="1:4" ht="21.75" customHeight="1" x14ac:dyDescent="0.2">
      <c r="A409" s="7" t="s">
        <v>1370</v>
      </c>
      <c r="B409" s="8">
        <v>3</v>
      </c>
      <c r="C409" s="8"/>
      <c r="D409" s="8">
        <v>5.0587175334324304</v>
      </c>
    </row>
    <row r="410" spans="1:4" ht="21.75" customHeight="1" x14ac:dyDescent="0.2">
      <c r="A410" s="7" t="s">
        <v>1371</v>
      </c>
      <c r="B410" s="8">
        <v>3</v>
      </c>
      <c r="C410" s="8"/>
      <c r="D410" s="8">
        <v>0</v>
      </c>
    </row>
    <row r="411" spans="1:4" ht="21.75" customHeight="1" x14ac:dyDescent="0.2">
      <c r="A411" s="7" t="s">
        <v>1372</v>
      </c>
      <c r="B411" s="8">
        <v>3</v>
      </c>
      <c r="C411" s="8"/>
      <c r="D411" s="8">
        <v>0</v>
      </c>
    </row>
    <row r="412" spans="1:4" ht="21.75" customHeight="1" x14ac:dyDescent="0.2">
      <c r="A412" s="7" t="s">
        <v>1373</v>
      </c>
      <c r="B412" s="8">
        <v>3</v>
      </c>
      <c r="C412" s="8"/>
      <c r="D412" s="8">
        <v>0</v>
      </c>
    </row>
    <row r="413" spans="1:4" ht="21.75" customHeight="1" x14ac:dyDescent="0.2">
      <c r="A413" s="7" t="s">
        <v>1374</v>
      </c>
      <c r="B413" s="8">
        <v>3</v>
      </c>
      <c r="C413" s="8"/>
      <c r="D413" s="8">
        <v>0</v>
      </c>
    </row>
    <row r="414" spans="1:4" ht="21.75" customHeight="1" x14ac:dyDescent="0.2">
      <c r="A414" s="7" t="s">
        <v>1375</v>
      </c>
      <c r="B414" s="8">
        <v>3</v>
      </c>
      <c r="C414" s="8"/>
      <c r="D414" s="8">
        <v>0</v>
      </c>
    </row>
    <row r="415" spans="1:4" ht="21.75" customHeight="1" x14ac:dyDescent="0.2">
      <c r="A415" s="7" t="s">
        <v>1376</v>
      </c>
      <c r="B415" s="8">
        <v>3</v>
      </c>
      <c r="C415" s="8"/>
      <c r="D415" s="8">
        <v>0</v>
      </c>
    </row>
    <row r="416" spans="1:4" ht="21.75" customHeight="1" x14ac:dyDescent="0.2">
      <c r="A416" s="7" t="s">
        <v>1377</v>
      </c>
      <c r="B416" s="8">
        <v>3</v>
      </c>
      <c r="C416" s="8"/>
      <c r="D416" s="8">
        <v>0</v>
      </c>
    </row>
    <row r="417" spans="1:4" ht="21.75" customHeight="1" x14ac:dyDescent="0.2">
      <c r="A417" s="7" t="s">
        <v>1378</v>
      </c>
      <c r="B417" s="8">
        <v>3</v>
      </c>
      <c r="C417" s="8"/>
      <c r="D417" s="8">
        <v>0</v>
      </c>
    </row>
    <row r="418" spans="1:4" ht="21.75" customHeight="1" x14ac:dyDescent="0.2">
      <c r="A418" s="7" t="s">
        <v>1379</v>
      </c>
      <c r="B418" s="8">
        <v>3</v>
      </c>
      <c r="C418" s="8"/>
      <c r="D418" s="8">
        <v>0</v>
      </c>
    </row>
    <row r="419" spans="1:4" ht="21.75" customHeight="1" x14ac:dyDescent="0.2">
      <c r="A419" s="7" t="s">
        <v>1380</v>
      </c>
      <c r="B419" s="8">
        <v>3</v>
      </c>
      <c r="C419" s="8"/>
      <c r="D419" s="8">
        <v>0</v>
      </c>
    </row>
    <row r="420" spans="1:4" ht="21.75" customHeight="1" x14ac:dyDescent="0.2">
      <c r="A420" s="7" t="s">
        <v>1381</v>
      </c>
      <c r="B420" s="8">
        <v>3</v>
      </c>
      <c r="C420" s="8"/>
      <c r="D420" s="8">
        <v>0</v>
      </c>
    </row>
    <row r="421" spans="1:4" ht="21.75" customHeight="1" x14ac:dyDescent="0.2">
      <c r="A421" s="7" t="s">
        <v>1382</v>
      </c>
      <c r="B421" s="8">
        <v>3</v>
      </c>
      <c r="C421" s="8"/>
      <c r="D421" s="8">
        <v>0</v>
      </c>
    </row>
    <row r="422" spans="1:4" ht="21.75" customHeight="1" x14ac:dyDescent="0.2">
      <c r="A422" s="7" t="s">
        <v>1383</v>
      </c>
      <c r="B422" s="8">
        <v>3</v>
      </c>
      <c r="C422" s="8"/>
      <c r="D422" s="8">
        <v>0</v>
      </c>
    </row>
    <row r="423" spans="1:4" ht="21.75" customHeight="1" x14ac:dyDescent="0.2">
      <c r="A423" s="7" t="s">
        <v>1384</v>
      </c>
      <c r="B423" s="8">
        <v>3</v>
      </c>
      <c r="C423" s="8"/>
      <c r="D423" s="8">
        <v>0</v>
      </c>
    </row>
    <row r="424" spans="1:4" ht="21.75" customHeight="1" x14ac:dyDescent="0.2">
      <c r="A424" s="7" t="s">
        <v>1385</v>
      </c>
      <c r="B424" s="8">
        <v>3</v>
      </c>
      <c r="C424" s="8"/>
      <c r="D424" s="8">
        <v>0</v>
      </c>
    </row>
    <row r="425" spans="1:4" ht="21.75" customHeight="1" x14ac:dyDescent="0.2">
      <c r="A425" s="7" t="s">
        <v>1386</v>
      </c>
      <c r="B425" s="8">
        <v>3</v>
      </c>
      <c r="C425" s="8"/>
      <c r="D425" s="8">
        <v>0</v>
      </c>
    </row>
    <row r="426" spans="1:4" ht="21.75" customHeight="1" x14ac:dyDescent="0.2">
      <c r="A426" s="7" t="s">
        <v>1387</v>
      </c>
      <c r="B426" s="8">
        <v>3</v>
      </c>
      <c r="C426" s="8"/>
      <c r="D426" s="8">
        <v>0</v>
      </c>
    </row>
    <row r="427" spans="1:4" ht="21.75" customHeight="1" x14ac:dyDescent="0.2">
      <c r="A427" s="7" t="s">
        <v>1388</v>
      </c>
      <c r="B427" s="8">
        <v>3</v>
      </c>
      <c r="C427" s="8"/>
      <c r="D427" s="8">
        <v>0</v>
      </c>
    </row>
    <row r="428" spans="1:4" ht="21.75" customHeight="1" x14ac:dyDescent="0.2">
      <c r="A428" s="7" t="s">
        <v>1389</v>
      </c>
      <c r="B428" s="8">
        <v>3</v>
      </c>
      <c r="C428" s="8"/>
      <c r="D428" s="8">
        <v>0</v>
      </c>
    </row>
    <row r="429" spans="1:4" ht="21.75" customHeight="1" x14ac:dyDescent="0.2">
      <c r="A429" s="7" t="s">
        <v>1390</v>
      </c>
      <c r="B429" s="8">
        <v>3</v>
      </c>
      <c r="C429" s="8"/>
      <c r="D429" s="8">
        <v>0</v>
      </c>
    </row>
    <row r="430" spans="1:4" ht="21.75" customHeight="1" x14ac:dyDescent="0.2">
      <c r="A430" s="7" t="s">
        <v>1391</v>
      </c>
      <c r="B430" s="8">
        <v>3</v>
      </c>
      <c r="C430" s="8"/>
      <c r="D430" s="8">
        <v>0</v>
      </c>
    </row>
    <row r="431" spans="1:4" ht="21.75" customHeight="1" x14ac:dyDescent="0.2">
      <c r="A431" s="7" t="s">
        <v>1392</v>
      </c>
      <c r="B431" s="8">
        <v>3</v>
      </c>
      <c r="C431" s="8"/>
      <c r="D431" s="8">
        <v>0</v>
      </c>
    </row>
    <row r="432" spans="1:4" ht="21.75" customHeight="1" x14ac:dyDescent="0.2">
      <c r="A432" s="7" t="s">
        <v>1393</v>
      </c>
      <c r="B432" s="8">
        <v>3</v>
      </c>
      <c r="C432" s="8"/>
      <c r="D432" s="8">
        <v>0</v>
      </c>
    </row>
    <row r="433" spans="1:4" ht="21.75" customHeight="1" x14ac:dyDescent="0.2">
      <c r="A433" s="7" t="s">
        <v>1394</v>
      </c>
      <c r="B433" s="8">
        <v>3</v>
      </c>
      <c r="C433" s="8"/>
      <c r="D433" s="8">
        <v>0</v>
      </c>
    </row>
    <row r="434" spans="1:4" ht="21.75" customHeight="1" x14ac:dyDescent="0.2">
      <c r="A434" s="7" t="s">
        <v>1395</v>
      </c>
      <c r="B434" s="8">
        <v>3</v>
      </c>
      <c r="C434" s="8"/>
      <c r="D434" s="8">
        <v>0</v>
      </c>
    </row>
    <row r="435" spans="1:4" ht="21.75" customHeight="1" x14ac:dyDescent="0.2">
      <c r="A435" s="7" t="s">
        <v>1396</v>
      </c>
      <c r="B435" s="8">
        <v>3</v>
      </c>
      <c r="C435" s="8"/>
      <c r="D435" s="8">
        <v>0</v>
      </c>
    </row>
    <row r="436" spans="1:4" ht="21.75" customHeight="1" x14ac:dyDescent="0.2">
      <c r="A436" s="7" t="s">
        <v>1397</v>
      </c>
      <c r="B436" s="8">
        <v>3</v>
      </c>
      <c r="C436" s="8"/>
      <c r="D436" s="8">
        <v>0</v>
      </c>
    </row>
    <row r="437" spans="1:4" ht="21.75" customHeight="1" x14ac:dyDescent="0.2">
      <c r="A437" s="7" t="s">
        <v>1398</v>
      </c>
      <c r="B437" s="8">
        <v>3</v>
      </c>
      <c r="C437" s="8"/>
      <c r="D437" s="8">
        <v>0</v>
      </c>
    </row>
    <row r="438" spans="1:4" ht="21.75" customHeight="1" x14ac:dyDescent="0.2">
      <c r="A438" s="7" t="s">
        <v>1399</v>
      </c>
      <c r="B438" s="8">
        <v>3</v>
      </c>
      <c r="C438" s="8"/>
      <c r="D438" s="8">
        <v>2.7745397442084299</v>
      </c>
    </row>
    <row r="439" spans="1:4" ht="21.75" customHeight="1" x14ac:dyDescent="0.2">
      <c r="A439" s="7" t="s">
        <v>1400</v>
      </c>
      <c r="B439" s="8">
        <v>3</v>
      </c>
      <c r="C439" s="8"/>
      <c r="D439" s="8">
        <v>0</v>
      </c>
    </row>
    <row r="440" spans="1:4" ht="21.75" customHeight="1" x14ac:dyDescent="0.2">
      <c r="A440" s="7" t="s">
        <v>1401</v>
      </c>
      <c r="B440" s="8">
        <v>3</v>
      </c>
      <c r="C440" s="8"/>
      <c r="D440" s="8">
        <v>0</v>
      </c>
    </row>
    <row r="441" spans="1:4" ht="21.75" customHeight="1" x14ac:dyDescent="0.2">
      <c r="A441" s="7" t="s">
        <v>1402</v>
      </c>
      <c r="B441" s="8">
        <v>3</v>
      </c>
      <c r="C441" s="8"/>
      <c r="D441" s="8">
        <v>0</v>
      </c>
    </row>
    <row r="442" spans="1:4" ht="21.75" customHeight="1" x14ac:dyDescent="0.2">
      <c r="A442" s="7" t="s">
        <v>1403</v>
      </c>
      <c r="B442" s="8">
        <v>3</v>
      </c>
      <c r="C442" s="8"/>
      <c r="D442" s="8">
        <v>3.6602357087923001</v>
      </c>
    </row>
    <row r="443" spans="1:4" ht="21.75" customHeight="1" x14ac:dyDescent="0.2">
      <c r="A443" s="7" t="s">
        <v>1404</v>
      </c>
      <c r="B443" s="8">
        <v>3</v>
      </c>
      <c r="C443" s="8"/>
      <c r="D443" s="8">
        <v>0</v>
      </c>
    </row>
    <row r="444" spans="1:4" ht="21.75" customHeight="1" x14ac:dyDescent="0.2">
      <c r="A444" s="7" t="s">
        <v>1405</v>
      </c>
      <c r="B444" s="8">
        <v>3</v>
      </c>
      <c r="C444" s="8"/>
      <c r="D444" s="8">
        <v>0</v>
      </c>
    </row>
    <row r="445" spans="1:4" ht="21.75" customHeight="1" x14ac:dyDescent="0.2">
      <c r="A445" s="7" t="s">
        <v>1406</v>
      </c>
      <c r="B445" s="8">
        <v>3</v>
      </c>
      <c r="C445" s="8"/>
      <c r="D445" s="8">
        <v>1.8928010915306099</v>
      </c>
    </row>
    <row r="446" spans="1:4" ht="21.75" customHeight="1" x14ac:dyDescent="0.2">
      <c r="A446" s="7" t="s">
        <v>1407</v>
      </c>
      <c r="B446" s="8">
        <v>3</v>
      </c>
      <c r="C446" s="8"/>
      <c r="D446" s="8">
        <v>0</v>
      </c>
    </row>
    <row r="447" spans="1:4" ht="21.75" customHeight="1" x14ac:dyDescent="0.2">
      <c r="A447" s="7" t="s">
        <v>1408</v>
      </c>
      <c r="B447" s="8">
        <v>3</v>
      </c>
      <c r="C447" s="8"/>
      <c r="D447" s="8">
        <v>0</v>
      </c>
    </row>
    <row r="448" spans="1:4" ht="21.75" customHeight="1" x14ac:dyDescent="0.2">
      <c r="A448" s="7" t="s">
        <v>1409</v>
      </c>
      <c r="B448" s="8">
        <v>3</v>
      </c>
      <c r="C448" s="8"/>
      <c r="D448" s="8">
        <v>0</v>
      </c>
    </row>
    <row r="449" spans="1:4" ht="21.75" customHeight="1" x14ac:dyDescent="0.2">
      <c r="A449" s="7" t="s">
        <v>1410</v>
      </c>
      <c r="B449" s="8">
        <v>3</v>
      </c>
      <c r="C449" s="8"/>
      <c r="D449" s="8">
        <v>0</v>
      </c>
    </row>
    <row r="450" spans="1:4" ht="21.75" customHeight="1" x14ac:dyDescent="0.2">
      <c r="A450" s="7" t="s">
        <v>1411</v>
      </c>
      <c r="B450" s="8">
        <v>3</v>
      </c>
      <c r="C450" s="8"/>
      <c r="D450" s="8">
        <v>0</v>
      </c>
    </row>
    <row r="451" spans="1:4" ht="21.75" customHeight="1" x14ac:dyDescent="0.2">
      <c r="A451" s="7" t="s">
        <v>1412</v>
      </c>
      <c r="B451" s="8">
        <v>3</v>
      </c>
      <c r="C451" s="8"/>
      <c r="D451" s="8">
        <v>0</v>
      </c>
    </row>
    <row r="452" spans="1:4" ht="21.75" customHeight="1" x14ac:dyDescent="0.2">
      <c r="A452" s="7" t="s">
        <v>1413</v>
      </c>
      <c r="B452" s="8">
        <v>3</v>
      </c>
      <c r="C452" s="8"/>
      <c r="D452" s="8">
        <v>0</v>
      </c>
    </row>
    <row r="453" spans="1:4" ht="21.75" customHeight="1" x14ac:dyDescent="0.2">
      <c r="A453" s="7" t="s">
        <v>1414</v>
      </c>
      <c r="B453" s="8">
        <v>3</v>
      </c>
      <c r="C453" s="8"/>
      <c r="D453" s="8">
        <v>0</v>
      </c>
    </row>
    <row r="454" spans="1:4" ht="21.75" customHeight="1" x14ac:dyDescent="0.2">
      <c r="A454" s="7" t="s">
        <v>1415</v>
      </c>
      <c r="B454" s="8">
        <v>3</v>
      </c>
      <c r="C454" s="8"/>
      <c r="D454" s="8">
        <v>0</v>
      </c>
    </row>
    <row r="455" spans="1:4" ht="21.75" customHeight="1" x14ac:dyDescent="0.2">
      <c r="A455" s="7" t="s">
        <v>1416</v>
      </c>
      <c r="B455" s="8">
        <v>3</v>
      </c>
      <c r="C455" s="8"/>
      <c r="D455" s="8">
        <v>0</v>
      </c>
    </row>
    <row r="456" spans="1:4" ht="21.75" customHeight="1" x14ac:dyDescent="0.2">
      <c r="A456" s="7" t="s">
        <v>1417</v>
      </c>
      <c r="B456" s="8">
        <v>3</v>
      </c>
      <c r="C456" s="8"/>
      <c r="D456" s="8">
        <v>0</v>
      </c>
    </row>
    <row r="457" spans="1:4" ht="21.75" customHeight="1" x14ac:dyDescent="0.2">
      <c r="A457" s="7" t="s">
        <v>1418</v>
      </c>
      <c r="B457" s="8">
        <v>3</v>
      </c>
      <c r="C457" s="8"/>
      <c r="D457" s="8">
        <v>0</v>
      </c>
    </row>
    <row r="458" spans="1:4" ht="21.75" customHeight="1" x14ac:dyDescent="0.2">
      <c r="A458" s="7" t="s">
        <v>1419</v>
      </c>
      <c r="B458" s="8">
        <v>3</v>
      </c>
      <c r="C458" s="8"/>
      <c r="D458" s="8">
        <v>0</v>
      </c>
    </row>
    <row r="459" spans="1:4" ht="21.75" customHeight="1" x14ac:dyDescent="0.2">
      <c r="A459" s="7" t="s">
        <v>1420</v>
      </c>
      <c r="B459" s="8">
        <v>3</v>
      </c>
      <c r="C459" s="8"/>
      <c r="D459" s="8">
        <v>5.5209870564808297</v>
      </c>
    </row>
    <row r="460" spans="1:4" ht="21.75" customHeight="1" x14ac:dyDescent="0.2">
      <c r="A460" s="7" t="s">
        <v>1421</v>
      </c>
      <c r="B460" s="8">
        <v>3</v>
      </c>
      <c r="C460" s="8"/>
      <c r="D460" s="8">
        <v>0</v>
      </c>
    </row>
    <row r="461" spans="1:4" ht="21.75" customHeight="1" x14ac:dyDescent="0.2">
      <c r="A461" s="7" t="s">
        <v>1422</v>
      </c>
      <c r="B461" s="8">
        <v>3</v>
      </c>
      <c r="C461" s="8"/>
      <c r="D461" s="8">
        <v>0</v>
      </c>
    </row>
    <row r="462" spans="1:4" ht="21.75" customHeight="1" x14ac:dyDescent="0.2">
      <c r="A462" s="7" t="s">
        <v>1423</v>
      </c>
      <c r="B462" s="8">
        <v>3</v>
      </c>
      <c r="C462" s="8"/>
      <c r="D462" s="8">
        <v>0</v>
      </c>
    </row>
    <row r="463" spans="1:4" ht="21.75" customHeight="1" x14ac:dyDescent="0.2">
      <c r="A463" s="7" t="s">
        <v>1424</v>
      </c>
      <c r="B463" s="8">
        <v>3</v>
      </c>
      <c r="C463" s="8"/>
      <c r="D463" s="8">
        <v>1.96654396922661</v>
      </c>
    </row>
    <row r="464" spans="1:4" ht="21.75" customHeight="1" x14ac:dyDescent="0.2">
      <c r="A464" s="7" t="s">
        <v>1425</v>
      </c>
      <c r="B464" s="8">
        <v>3</v>
      </c>
      <c r="C464" s="8"/>
      <c r="D464" s="8">
        <v>0</v>
      </c>
    </row>
    <row r="465" spans="1:4" ht="21.75" customHeight="1" x14ac:dyDescent="0.2">
      <c r="A465" s="7" t="s">
        <v>1426</v>
      </c>
      <c r="B465" s="8">
        <v>3</v>
      </c>
      <c r="C465" s="8"/>
      <c r="D465" s="8">
        <v>1.78667248259256</v>
      </c>
    </row>
    <row r="466" spans="1:4" ht="21.75" customHeight="1" x14ac:dyDescent="0.2">
      <c r="A466" s="7" t="s">
        <v>1427</v>
      </c>
      <c r="B466" s="8">
        <v>3</v>
      </c>
      <c r="C466" s="8"/>
      <c r="D466" s="8">
        <v>0</v>
      </c>
    </row>
    <row r="467" spans="1:4" ht="21.75" customHeight="1" x14ac:dyDescent="0.2">
      <c r="A467" s="7" t="s">
        <v>1428</v>
      </c>
      <c r="B467" s="8">
        <v>3</v>
      </c>
      <c r="C467" s="8"/>
      <c r="D467" s="8">
        <v>0</v>
      </c>
    </row>
    <row r="468" spans="1:4" ht="21.75" customHeight="1" x14ac:dyDescent="0.2">
      <c r="A468" s="7" t="s">
        <v>1429</v>
      </c>
      <c r="B468" s="8">
        <v>3</v>
      </c>
      <c r="C468" s="8"/>
      <c r="D468" s="8">
        <v>0</v>
      </c>
    </row>
    <row r="469" spans="1:4" ht="21.75" customHeight="1" x14ac:dyDescent="0.2">
      <c r="A469" s="7" t="s">
        <v>1430</v>
      </c>
      <c r="B469" s="8">
        <v>3</v>
      </c>
      <c r="C469" s="8"/>
      <c r="D469" s="8">
        <v>0</v>
      </c>
    </row>
    <row r="470" spans="1:4" ht="21.75" customHeight="1" x14ac:dyDescent="0.2">
      <c r="A470" s="7" t="s">
        <v>1431</v>
      </c>
      <c r="B470" s="8">
        <v>3</v>
      </c>
      <c r="C470" s="8"/>
      <c r="D470" s="8">
        <v>0</v>
      </c>
    </row>
    <row r="471" spans="1:4" ht="21.75" customHeight="1" x14ac:dyDescent="0.2">
      <c r="A471" s="7" t="s">
        <v>1432</v>
      </c>
      <c r="B471" s="8">
        <v>3</v>
      </c>
      <c r="C471" s="8"/>
      <c r="D471" s="8">
        <v>5.5958661167573203</v>
      </c>
    </row>
    <row r="472" spans="1:4" ht="21.75" customHeight="1" x14ac:dyDescent="0.2">
      <c r="A472" s="7" t="s">
        <v>1433</v>
      </c>
      <c r="B472" s="8">
        <v>3</v>
      </c>
      <c r="C472" s="8"/>
      <c r="D472" s="8">
        <v>0</v>
      </c>
    </row>
    <row r="473" spans="1:4" ht="21.75" customHeight="1" x14ac:dyDescent="0.2">
      <c r="A473" s="7" t="s">
        <v>1434</v>
      </c>
      <c r="B473" s="8">
        <v>3</v>
      </c>
      <c r="C473" s="8"/>
      <c r="D473" s="8">
        <v>0</v>
      </c>
    </row>
    <row r="474" spans="1:4" ht="21.75" customHeight="1" x14ac:dyDescent="0.2">
      <c r="A474" s="7" t="s">
        <v>1435</v>
      </c>
      <c r="B474" s="8">
        <v>3</v>
      </c>
      <c r="C474" s="8"/>
      <c r="D474" s="8">
        <v>0</v>
      </c>
    </row>
    <row r="475" spans="1:4" ht="21.75" customHeight="1" x14ac:dyDescent="0.2">
      <c r="A475" s="7" t="s">
        <v>1436</v>
      </c>
      <c r="B475" s="8">
        <v>3</v>
      </c>
      <c r="C475" s="8"/>
      <c r="D475" s="8">
        <v>0</v>
      </c>
    </row>
    <row r="476" spans="1:4" ht="21.75" customHeight="1" x14ac:dyDescent="0.2">
      <c r="A476" s="7" t="s">
        <v>1437</v>
      </c>
      <c r="B476" s="8">
        <v>3</v>
      </c>
      <c r="C476" s="8"/>
      <c r="D476" s="8">
        <v>0</v>
      </c>
    </row>
    <row r="477" spans="1:4" ht="21.75" customHeight="1" x14ac:dyDescent="0.2">
      <c r="A477" s="7" t="s">
        <v>1438</v>
      </c>
      <c r="B477" s="8">
        <v>3</v>
      </c>
      <c r="C477" s="8"/>
      <c r="D477" s="8">
        <v>0</v>
      </c>
    </row>
    <row r="478" spans="1:4" ht="21.75" customHeight="1" x14ac:dyDescent="0.2">
      <c r="A478" s="7" t="s">
        <v>1439</v>
      </c>
      <c r="B478" s="8">
        <v>3</v>
      </c>
      <c r="C478" s="8"/>
      <c r="D478" s="8">
        <v>0</v>
      </c>
    </row>
    <row r="479" spans="1:4" ht="21.75" customHeight="1" x14ac:dyDescent="0.2">
      <c r="A479" s="7" t="s">
        <v>1440</v>
      </c>
      <c r="B479" s="8">
        <v>3</v>
      </c>
      <c r="C479" s="8"/>
      <c r="D479" s="8">
        <v>0</v>
      </c>
    </row>
    <row r="480" spans="1:4" ht="21.75" customHeight="1" x14ac:dyDescent="0.2">
      <c r="A480" s="7" t="s">
        <v>1441</v>
      </c>
      <c r="B480" s="8">
        <v>3</v>
      </c>
      <c r="C480" s="8"/>
      <c r="D480" s="8">
        <v>0</v>
      </c>
    </row>
    <row r="481" spans="1:4" ht="21.75" customHeight="1" x14ac:dyDescent="0.2">
      <c r="A481" s="7" t="s">
        <v>1442</v>
      </c>
      <c r="B481" s="8">
        <v>3</v>
      </c>
      <c r="C481" s="8"/>
      <c r="D481" s="8">
        <v>0</v>
      </c>
    </row>
    <row r="482" spans="1:4" ht="21.75" customHeight="1" x14ac:dyDescent="0.2">
      <c r="A482" s="7" t="s">
        <v>1443</v>
      </c>
      <c r="B482" s="8">
        <v>3</v>
      </c>
      <c r="C482" s="8"/>
      <c r="D482" s="8">
        <v>0</v>
      </c>
    </row>
    <row r="483" spans="1:4" ht="21.75" customHeight="1" x14ac:dyDescent="0.2">
      <c r="A483" s="7" t="s">
        <v>1444</v>
      </c>
      <c r="B483" s="8">
        <v>3</v>
      </c>
      <c r="C483" s="8"/>
      <c r="D483" s="8">
        <v>0</v>
      </c>
    </row>
    <row r="484" spans="1:4" ht="21.75" customHeight="1" x14ac:dyDescent="0.2">
      <c r="A484" s="7" t="s">
        <v>1445</v>
      </c>
      <c r="B484" s="8">
        <v>3</v>
      </c>
      <c r="C484" s="8"/>
      <c r="D484" s="8">
        <v>0</v>
      </c>
    </row>
    <row r="485" spans="1:4" ht="21.75" customHeight="1" x14ac:dyDescent="0.2">
      <c r="A485" s="7" t="s">
        <v>1446</v>
      </c>
      <c r="B485" s="8">
        <v>3</v>
      </c>
      <c r="C485" s="8"/>
      <c r="D485" s="8">
        <v>0</v>
      </c>
    </row>
    <row r="486" spans="1:4" ht="21.75" customHeight="1" x14ac:dyDescent="0.2">
      <c r="A486" s="7" t="s">
        <v>1447</v>
      </c>
      <c r="B486" s="8">
        <v>3</v>
      </c>
      <c r="C486" s="8"/>
      <c r="D486" s="8">
        <v>0</v>
      </c>
    </row>
    <row r="487" spans="1:4" ht="21.75" customHeight="1" x14ac:dyDescent="0.2">
      <c r="A487" s="7" t="s">
        <v>1448</v>
      </c>
      <c r="B487" s="8">
        <v>3</v>
      </c>
      <c r="C487" s="8"/>
      <c r="D487" s="8">
        <v>0</v>
      </c>
    </row>
    <row r="488" spans="1:4" ht="21.75" customHeight="1" x14ac:dyDescent="0.2">
      <c r="A488" s="7" t="s">
        <v>1449</v>
      </c>
      <c r="B488" s="8">
        <v>3</v>
      </c>
      <c r="C488" s="8"/>
      <c r="D488" s="8">
        <v>2.1237445657990999</v>
      </c>
    </row>
    <row r="489" spans="1:4" ht="21.75" customHeight="1" x14ac:dyDescent="0.2">
      <c r="A489" s="7" t="s">
        <v>1450</v>
      </c>
      <c r="B489" s="8">
        <v>3</v>
      </c>
      <c r="C489" s="8"/>
      <c r="D489" s="8">
        <v>0</v>
      </c>
    </row>
    <row r="490" spans="1:4" ht="21.75" customHeight="1" x14ac:dyDescent="0.2">
      <c r="A490" s="7" t="s">
        <v>1451</v>
      </c>
      <c r="B490" s="8">
        <v>3</v>
      </c>
      <c r="C490" s="8"/>
      <c r="D490" s="8">
        <v>0</v>
      </c>
    </row>
    <row r="491" spans="1:4" ht="21.75" customHeight="1" x14ac:dyDescent="0.2">
      <c r="A491" s="7" t="s">
        <v>1452</v>
      </c>
      <c r="B491" s="8">
        <v>3</v>
      </c>
      <c r="C491" s="8"/>
      <c r="D491" s="8">
        <v>0</v>
      </c>
    </row>
    <row r="492" spans="1:4" ht="21.75" customHeight="1" x14ac:dyDescent="0.2">
      <c r="A492" s="7" t="s">
        <v>1453</v>
      </c>
      <c r="B492" s="8">
        <v>3</v>
      </c>
      <c r="C492" s="8"/>
      <c r="D492" s="8">
        <v>0</v>
      </c>
    </row>
    <row r="493" spans="1:4" ht="21.75" customHeight="1" x14ac:dyDescent="0.2">
      <c r="A493" s="7" t="s">
        <v>1454</v>
      </c>
      <c r="B493" s="8">
        <v>3</v>
      </c>
      <c r="C493" s="8"/>
      <c r="D493" s="8">
        <v>0</v>
      </c>
    </row>
    <row r="494" spans="1:4" ht="21.75" customHeight="1" x14ac:dyDescent="0.2">
      <c r="A494" s="7" t="s">
        <v>1455</v>
      </c>
      <c r="B494" s="8">
        <v>3</v>
      </c>
      <c r="C494" s="8"/>
      <c r="D494" s="8">
        <v>0</v>
      </c>
    </row>
    <row r="495" spans="1:4" ht="21.75" customHeight="1" x14ac:dyDescent="0.2">
      <c r="A495" s="7" t="s">
        <v>1456</v>
      </c>
      <c r="B495" s="8">
        <v>3</v>
      </c>
      <c r="C495" s="8"/>
      <c r="D495" s="8">
        <v>0</v>
      </c>
    </row>
    <row r="496" spans="1:4" ht="21.75" customHeight="1" x14ac:dyDescent="0.2">
      <c r="A496" s="7" t="s">
        <v>1457</v>
      </c>
      <c r="B496" s="8">
        <v>3</v>
      </c>
      <c r="C496" s="8"/>
      <c r="D496" s="8">
        <v>0</v>
      </c>
    </row>
    <row r="497" spans="1:4" ht="21.75" customHeight="1" x14ac:dyDescent="0.2">
      <c r="A497" s="7" t="s">
        <v>1458</v>
      </c>
      <c r="B497" s="8">
        <v>3</v>
      </c>
      <c r="C497" s="8"/>
      <c r="D497" s="8">
        <v>0</v>
      </c>
    </row>
    <row r="498" spans="1:4" ht="21.75" customHeight="1" x14ac:dyDescent="0.2">
      <c r="A498" s="7" t="s">
        <v>1459</v>
      </c>
      <c r="B498" s="8">
        <v>3</v>
      </c>
      <c r="C498" s="8"/>
      <c r="D498" s="8">
        <v>0</v>
      </c>
    </row>
    <row r="499" spans="1:4" ht="21.75" customHeight="1" x14ac:dyDescent="0.2">
      <c r="A499" s="7" t="s">
        <v>1460</v>
      </c>
      <c r="B499" s="8">
        <v>3</v>
      </c>
      <c r="C499" s="8"/>
      <c r="D499" s="8">
        <v>0</v>
      </c>
    </row>
    <row r="500" spans="1:4" ht="21.75" customHeight="1" x14ac:dyDescent="0.2">
      <c r="A500" s="7" t="s">
        <v>1461</v>
      </c>
      <c r="B500" s="8">
        <v>3</v>
      </c>
      <c r="C500" s="8"/>
      <c r="D500" s="8">
        <v>0</v>
      </c>
    </row>
    <row r="501" spans="1:4" ht="21.75" customHeight="1" x14ac:dyDescent="0.2">
      <c r="A501" s="7" t="s">
        <v>1462</v>
      </c>
      <c r="B501" s="8">
        <v>3</v>
      </c>
      <c r="C501" s="8"/>
      <c r="D501" s="8">
        <v>0</v>
      </c>
    </row>
    <row r="502" spans="1:4" ht="21.75" customHeight="1" x14ac:dyDescent="0.2">
      <c r="A502" s="7" t="s">
        <v>1463</v>
      </c>
      <c r="B502" s="8">
        <v>3</v>
      </c>
      <c r="C502" s="8"/>
      <c r="D502" s="8">
        <v>0</v>
      </c>
    </row>
    <row r="503" spans="1:4" ht="21.75" customHeight="1" x14ac:dyDescent="0.2">
      <c r="A503" s="7" t="s">
        <v>1464</v>
      </c>
      <c r="B503" s="8">
        <v>3</v>
      </c>
      <c r="C503" s="8"/>
      <c r="D503" s="8">
        <v>0</v>
      </c>
    </row>
    <row r="504" spans="1:4" ht="21.75" customHeight="1" x14ac:dyDescent="0.2">
      <c r="A504" s="7" t="s">
        <v>1465</v>
      </c>
      <c r="B504" s="8">
        <v>3</v>
      </c>
      <c r="C504" s="8"/>
      <c r="D504" s="8">
        <v>0</v>
      </c>
    </row>
    <row r="505" spans="1:4" ht="21.75" customHeight="1" x14ac:dyDescent="0.2">
      <c r="A505" s="7" t="s">
        <v>1466</v>
      </c>
      <c r="B505" s="8">
        <v>3</v>
      </c>
      <c r="C505" s="8"/>
      <c r="D505" s="8">
        <v>0</v>
      </c>
    </row>
    <row r="506" spans="1:4" ht="21.75" customHeight="1" x14ac:dyDescent="0.2">
      <c r="A506" s="7" t="s">
        <v>1467</v>
      </c>
      <c r="B506" s="8">
        <v>3</v>
      </c>
      <c r="C506" s="8"/>
      <c r="D506" s="8">
        <v>0</v>
      </c>
    </row>
    <row r="507" spans="1:4" ht="21.75" customHeight="1" x14ac:dyDescent="0.2">
      <c r="A507" s="7" t="s">
        <v>1468</v>
      </c>
      <c r="B507" s="8">
        <v>3</v>
      </c>
      <c r="C507" s="8"/>
      <c r="D507" s="8">
        <v>2.0660460667137199</v>
      </c>
    </row>
    <row r="508" spans="1:4" ht="21.75" customHeight="1" x14ac:dyDescent="0.2">
      <c r="A508" s="7" t="s">
        <v>1469</v>
      </c>
      <c r="B508" s="8">
        <v>3</v>
      </c>
      <c r="C508" s="8"/>
      <c r="D508" s="8">
        <v>0</v>
      </c>
    </row>
    <row r="509" spans="1:4" ht="21.75" customHeight="1" x14ac:dyDescent="0.2">
      <c r="A509" s="7" t="s">
        <v>1470</v>
      </c>
      <c r="B509" s="8">
        <v>3</v>
      </c>
      <c r="C509" s="8"/>
      <c r="D509" s="8">
        <v>0</v>
      </c>
    </row>
    <row r="510" spans="1:4" ht="21.75" customHeight="1" x14ac:dyDescent="0.2">
      <c r="A510" s="7" t="s">
        <v>1471</v>
      </c>
      <c r="B510" s="8">
        <v>3</v>
      </c>
      <c r="C510" s="8"/>
      <c r="D510" s="8">
        <v>0</v>
      </c>
    </row>
    <row r="511" spans="1:4" ht="21.75" customHeight="1" x14ac:dyDescent="0.2">
      <c r="A511" s="7" t="s">
        <v>1472</v>
      </c>
      <c r="B511" s="8">
        <v>3</v>
      </c>
      <c r="C511" s="8"/>
      <c r="D511" s="8">
        <v>0</v>
      </c>
    </row>
    <row r="512" spans="1:4" ht="21.75" customHeight="1" x14ac:dyDescent="0.2">
      <c r="A512" s="7" t="s">
        <v>1473</v>
      </c>
      <c r="B512" s="8">
        <v>3</v>
      </c>
      <c r="C512" s="8"/>
      <c r="D512" s="8">
        <v>0</v>
      </c>
    </row>
    <row r="513" spans="1:4" ht="21.75" customHeight="1" x14ac:dyDescent="0.2">
      <c r="A513" s="7" t="s">
        <v>1474</v>
      </c>
      <c r="B513" s="8">
        <v>3</v>
      </c>
      <c r="C513" s="8"/>
      <c r="D513" s="8">
        <v>0</v>
      </c>
    </row>
    <row r="514" spans="1:4" ht="21.75" customHeight="1" x14ac:dyDescent="0.2">
      <c r="A514" s="7" t="s">
        <v>1475</v>
      </c>
      <c r="B514" s="8">
        <v>3</v>
      </c>
      <c r="C514" s="8"/>
      <c r="D514" s="8">
        <v>0</v>
      </c>
    </row>
    <row r="515" spans="1:4" ht="21.75" customHeight="1" x14ac:dyDescent="0.2">
      <c r="A515" s="7" t="s">
        <v>1476</v>
      </c>
      <c r="B515" s="8">
        <v>3</v>
      </c>
      <c r="C515" s="8"/>
      <c r="D515" s="8">
        <v>0</v>
      </c>
    </row>
    <row r="516" spans="1:4" ht="21.75" customHeight="1" x14ac:dyDescent="0.2">
      <c r="A516" s="7" t="s">
        <v>1477</v>
      </c>
      <c r="B516" s="8">
        <v>3</v>
      </c>
      <c r="C516" s="8"/>
      <c r="D516" s="8">
        <v>0</v>
      </c>
    </row>
    <row r="517" spans="1:4" ht="21.75" customHeight="1" x14ac:dyDescent="0.2">
      <c r="A517" s="7" t="s">
        <v>1478</v>
      </c>
      <c r="B517" s="8">
        <v>3</v>
      </c>
      <c r="C517" s="8"/>
      <c r="D517" s="8">
        <v>0</v>
      </c>
    </row>
    <row r="518" spans="1:4" ht="21.75" customHeight="1" x14ac:dyDescent="0.2">
      <c r="A518" s="7" t="s">
        <v>1479</v>
      </c>
      <c r="B518" s="8">
        <v>3</v>
      </c>
      <c r="C518" s="8"/>
      <c r="D518" s="8">
        <v>3.9203796086915998</v>
      </c>
    </row>
    <row r="519" spans="1:4" ht="21.75" customHeight="1" x14ac:dyDescent="0.2">
      <c r="A519" s="7" t="s">
        <v>1480</v>
      </c>
      <c r="B519" s="8">
        <v>3</v>
      </c>
      <c r="C519" s="8"/>
      <c r="D519" s="8">
        <v>0</v>
      </c>
    </row>
    <row r="520" spans="1:4" ht="21.75" customHeight="1" x14ac:dyDescent="0.2">
      <c r="A520" s="7" t="s">
        <v>1481</v>
      </c>
      <c r="B520" s="8">
        <v>3</v>
      </c>
      <c r="C520" s="8"/>
      <c r="D520" s="8">
        <v>0</v>
      </c>
    </row>
    <row r="521" spans="1:4" ht="21.75" customHeight="1" x14ac:dyDescent="0.2">
      <c r="A521" s="7" t="s">
        <v>1482</v>
      </c>
      <c r="B521" s="8">
        <v>3</v>
      </c>
      <c r="C521" s="8"/>
      <c r="D521" s="8">
        <v>0</v>
      </c>
    </row>
    <row r="522" spans="1:4" ht="21.75" customHeight="1" x14ac:dyDescent="0.2">
      <c r="A522" s="7" t="s">
        <v>1483</v>
      </c>
      <c r="B522" s="8">
        <v>3</v>
      </c>
      <c r="C522" s="8"/>
      <c r="D522" s="8">
        <v>0</v>
      </c>
    </row>
    <row r="523" spans="1:4" ht="21.75" customHeight="1" x14ac:dyDescent="0.2">
      <c r="A523" s="7" t="s">
        <v>1484</v>
      </c>
      <c r="B523" s="8">
        <v>3</v>
      </c>
      <c r="C523" s="8"/>
      <c r="D523" s="8">
        <v>0</v>
      </c>
    </row>
    <row r="524" spans="1:4" ht="21.75" customHeight="1" x14ac:dyDescent="0.2">
      <c r="A524" s="7" t="s">
        <v>1485</v>
      </c>
      <c r="B524" s="8">
        <v>3</v>
      </c>
      <c r="C524" s="8"/>
      <c r="D524" s="8">
        <v>0</v>
      </c>
    </row>
    <row r="525" spans="1:4" ht="21.75" customHeight="1" x14ac:dyDescent="0.2">
      <c r="A525" s="7" t="s">
        <v>1486</v>
      </c>
      <c r="B525" s="8">
        <v>3</v>
      </c>
      <c r="C525" s="8"/>
      <c r="D525" s="8">
        <v>0</v>
      </c>
    </row>
    <row r="526" spans="1:4" ht="21.75" customHeight="1" x14ac:dyDescent="0.2">
      <c r="A526" s="7" t="s">
        <v>1487</v>
      </c>
      <c r="B526" s="8">
        <v>3</v>
      </c>
      <c r="C526" s="8"/>
      <c r="D526" s="8">
        <v>0</v>
      </c>
    </row>
    <row r="527" spans="1:4" ht="21.75" customHeight="1" x14ac:dyDescent="0.2">
      <c r="A527" s="7" t="s">
        <v>1488</v>
      </c>
      <c r="B527" s="8">
        <v>3</v>
      </c>
      <c r="C527" s="8"/>
      <c r="D527" s="8">
        <v>0</v>
      </c>
    </row>
    <row r="528" spans="1:4" ht="21.75" customHeight="1" x14ac:dyDescent="0.2">
      <c r="A528" s="7" t="s">
        <v>1489</v>
      </c>
      <c r="B528" s="8">
        <v>3</v>
      </c>
      <c r="C528" s="8"/>
      <c r="D528" s="8">
        <v>0</v>
      </c>
    </row>
    <row r="529" spans="1:4" ht="21.75" customHeight="1" x14ac:dyDescent="0.2">
      <c r="A529" s="7" t="s">
        <v>1490</v>
      </c>
      <c r="B529" s="8">
        <v>3</v>
      </c>
      <c r="C529" s="8"/>
      <c r="D529" s="8">
        <v>0</v>
      </c>
    </row>
    <row r="530" spans="1:4" ht="21.75" customHeight="1" x14ac:dyDescent="0.2">
      <c r="A530" s="7" t="s">
        <v>1491</v>
      </c>
      <c r="B530" s="8">
        <v>3</v>
      </c>
      <c r="C530" s="8"/>
      <c r="D530" s="8">
        <v>0</v>
      </c>
    </row>
    <row r="531" spans="1:4" ht="21.75" customHeight="1" x14ac:dyDescent="0.2">
      <c r="A531" s="7" t="s">
        <v>1492</v>
      </c>
      <c r="B531" s="8">
        <v>3</v>
      </c>
      <c r="C531" s="8"/>
      <c r="D531" s="8">
        <v>0</v>
      </c>
    </row>
    <row r="532" spans="1:4" ht="21.75" customHeight="1" x14ac:dyDescent="0.2">
      <c r="A532" s="7" t="s">
        <v>1493</v>
      </c>
      <c r="B532" s="8">
        <v>3</v>
      </c>
      <c r="C532" s="8"/>
      <c r="D532" s="8">
        <v>0</v>
      </c>
    </row>
    <row r="533" spans="1:4" ht="21.75" customHeight="1" x14ac:dyDescent="0.2">
      <c r="A533" s="7" t="s">
        <v>1494</v>
      </c>
      <c r="B533" s="8">
        <v>3</v>
      </c>
      <c r="C533" s="8"/>
      <c r="D533" s="8">
        <v>0</v>
      </c>
    </row>
    <row r="534" spans="1:4" ht="21.75" customHeight="1" x14ac:dyDescent="0.2">
      <c r="A534" s="7" t="s">
        <v>1495</v>
      </c>
      <c r="B534" s="8">
        <v>3</v>
      </c>
      <c r="C534" s="8"/>
      <c r="D534" s="8">
        <v>3.2606568563660798</v>
      </c>
    </row>
    <row r="535" spans="1:4" ht="21.75" customHeight="1" x14ac:dyDescent="0.2">
      <c r="A535" s="7" t="s">
        <v>1496</v>
      </c>
      <c r="B535" s="8">
        <v>3</v>
      </c>
      <c r="C535" s="8"/>
      <c r="D535" s="8">
        <v>0</v>
      </c>
    </row>
    <row r="536" spans="1:4" ht="21.75" customHeight="1" x14ac:dyDescent="0.2">
      <c r="A536" s="7" t="s">
        <v>1497</v>
      </c>
      <c r="B536" s="8">
        <v>3</v>
      </c>
      <c r="C536" s="8"/>
      <c r="D536" s="8">
        <v>0</v>
      </c>
    </row>
    <row r="537" spans="1:4" ht="21.75" customHeight="1" x14ac:dyDescent="0.2">
      <c r="A537" s="7" t="s">
        <v>1498</v>
      </c>
      <c r="B537" s="8">
        <v>3</v>
      </c>
      <c r="C537" s="8"/>
      <c r="D537" s="8">
        <v>0</v>
      </c>
    </row>
    <row r="538" spans="1:4" ht="21.75" customHeight="1" x14ac:dyDescent="0.2">
      <c r="A538" s="7" t="s">
        <v>1499</v>
      </c>
      <c r="B538" s="8">
        <v>3</v>
      </c>
      <c r="C538" s="8"/>
      <c r="D538" s="8">
        <v>0</v>
      </c>
    </row>
    <row r="539" spans="1:4" ht="21.75" customHeight="1" x14ac:dyDescent="0.2">
      <c r="A539" s="7" t="s">
        <v>1500</v>
      </c>
      <c r="B539" s="8">
        <v>3</v>
      </c>
      <c r="C539" s="8"/>
      <c r="D539" s="8">
        <v>0</v>
      </c>
    </row>
    <row r="540" spans="1:4" ht="21.75" customHeight="1" x14ac:dyDescent="0.2">
      <c r="A540" s="7" t="s">
        <v>1501</v>
      </c>
      <c r="B540" s="8">
        <v>3</v>
      </c>
      <c r="C540" s="8"/>
      <c r="D540" s="8">
        <v>0</v>
      </c>
    </row>
    <row r="541" spans="1:4" ht="21.75" customHeight="1" x14ac:dyDescent="0.2">
      <c r="A541" s="7" t="s">
        <v>1502</v>
      </c>
      <c r="B541" s="8">
        <v>3</v>
      </c>
      <c r="C541" s="8"/>
      <c r="D541" s="8">
        <v>0</v>
      </c>
    </row>
    <row r="542" spans="1:4" ht="21.75" customHeight="1" x14ac:dyDescent="0.2">
      <c r="A542" s="7" t="s">
        <v>1503</v>
      </c>
      <c r="B542" s="8">
        <v>3</v>
      </c>
      <c r="C542" s="8"/>
      <c r="D542" s="8">
        <v>0</v>
      </c>
    </row>
    <row r="543" spans="1:4" ht="21.75" customHeight="1" x14ac:dyDescent="0.2">
      <c r="A543" s="7" t="s">
        <v>1504</v>
      </c>
      <c r="B543" s="8">
        <v>3</v>
      </c>
      <c r="C543" s="8"/>
      <c r="D543" s="8">
        <v>0</v>
      </c>
    </row>
    <row r="544" spans="1:4" ht="21.75" customHeight="1" x14ac:dyDescent="0.2">
      <c r="A544" s="7" t="s">
        <v>1505</v>
      </c>
      <c r="B544" s="8">
        <v>3</v>
      </c>
      <c r="C544" s="8"/>
      <c r="D544" s="8">
        <v>0</v>
      </c>
    </row>
    <row r="545" spans="1:4" ht="21.75" customHeight="1" x14ac:dyDescent="0.2">
      <c r="A545" s="7" t="s">
        <v>1506</v>
      </c>
      <c r="B545" s="8">
        <v>3</v>
      </c>
      <c r="C545" s="8"/>
      <c r="D545" s="8">
        <v>0</v>
      </c>
    </row>
    <row r="546" spans="1:4" ht="21.75" customHeight="1" x14ac:dyDescent="0.2">
      <c r="A546" s="7" t="s">
        <v>1507</v>
      </c>
      <c r="B546" s="8">
        <v>3</v>
      </c>
      <c r="C546" s="8"/>
      <c r="D546" s="8">
        <v>4.7546070163234599</v>
      </c>
    </row>
    <row r="547" spans="1:4" ht="21.75" customHeight="1" x14ac:dyDescent="0.2">
      <c r="A547" s="7" t="s">
        <v>1508</v>
      </c>
      <c r="B547" s="8">
        <v>3</v>
      </c>
      <c r="C547" s="8"/>
      <c r="D547" s="8">
        <v>0</v>
      </c>
    </row>
    <row r="548" spans="1:4" ht="21.75" customHeight="1" x14ac:dyDescent="0.2">
      <c r="A548" s="7" t="s">
        <v>1509</v>
      </c>
      <c r="B548" s="8">
        <v>3</v>
      </c>
      <c r="C548" s="8"/>
      <c r="D548" s="8">
        <v>0</v>
      </c>
    </row>
    <row r="549" spans="1:4" ht="21.75" customHeight="1" x14ac:dyDescent="0.2">
      <c r="A549" s="7" t="s">
        <v>1510</v>
      </c>
      <c r="B549" s="8">
        <v>3</v>
      </c>
      <c r="C549" s="8"/>
      <c r="D549" s="8">
        <v>0</v>
      </c>
    </row>
    <row r="550" spans="1:4" ht="21.75" customHeight="1" x14ac:dyDescent="0.2">
      <c r="A550" s="7" t="s">
        <v>1511</v>
      </c>
      <c r="B550" s="8">
        <v>3</v>
      </c>
      <c r="C550" s="8"/>
      <c r="D550" s="8">
        <v>0</v>
      </c>
    </row>
    <row r="551" spans="1:4" ht="21.75" customHeight="1" x14ac:dyDescent="0.2">
      <c r="A551" s="7" t="s">
        <v>1512</v>
      </c>
      <c r="B551" s="8">
        <v>3</v>
      </c>
      <c r="C551" s="8"/>
      <c r="D551" s="8">
        <v>0</v>
      </c>
    </row>
    <row r="552" spans="1:4" ht="21.75" customHeight="1" x14ac:dyDescent="0.2">
      <c r="A552" s="7" t="s">
        <v>1513</v>
      </c>
      <c r="B552" s="8">
        <v>3</v>
      </c>
      <c r="C552" s="8"/>
      <c r="D552" s="8">
        <v>0</v>
      </c>
    </row>
    <row r="553" spans="1:4" ht="21.75" customHeight="1" x14ac:dyDescent="0.2">
      <c r="A553" s="7" t="s">
        <v>1514</v>
      </c>
      <c r="B553" s="8">
        <v>3</v>
      </c>
      <c r="C553" s="8"/>
      <c r="D553" s="8">
        <v>0</v>
      </c>
    </row>
    <row r="554" spans="1:4" ht="21.75" customHeight="1" x14ac:dyDescent="0.2">
      <c r="A554" s="7" t="s">
        <v>1515</v>
      </c>
      <c r="B554" s="8">
        <v>3</v>
      </c>
      <c r="C554" s="8"/>
      <c r="D554" s="8">
        <v>0</v>
      </c>
    </row>
    <row r="555" spans="1:4" ht="21.75" customHeight="1" x14ac:dyDescent="0.2">
      <c r="A555" s="7" t="s">
        <v>1516</v>
      </c>
      <c r="B555" s="8">
        <v>3</v>
      </c>
      <c r="C555" s="8"/>
      <c r="D555" s="8">
        <v>0</v>
      </c>
    </row>
    <row r="556" spans="1:4" ht="21.75" customHeight="1" x14ac:dyDescent="0.2">
      <c r="A556" s="7" t="s">
        <v>1517</v>
      </c>
      <c r="B556" s="8">
        <v>3</v>
      </c>
      <c r="C556" s="8"/>
      <c r="D556" s="8">
        <v>0</v>
      </c>
    </row>
    <row r="557" spans="1:4" ht="21.75" customHeight="1" x14ac:dyDescent="0.2">
      <c r="A557" s="7" t="s">
        <v>1518</v>
      </c>
      <c r="B557" s="8">
        <v>3</v>
      </c>
      <c r="C557" s="8"/>
      <c r="D557" s="8">
        <v>0</v>
      </c>
    </row>
    <row r="558" spans="1:4" ht="21.75" customHeight="1" x14ac:dyDescent="0.2">
      <c r="A558" s="7" t="s">
        <v>1519</v>
      </c>
      <c r="B558" s="8">
        <v>3</v>
      </c>
      <c r="C558" s="8"/>
      <c r="D558" s="8">
        <v>0</v>
      </c>
    </row>
    <row r="559" spans="1:4" ht="21.75" customHeight="1" x14ac:dyDescent="0.2">
      <c r="A559" s="7" t="s">
        <v>1520</v>
      </c>
      <c r="B559" s="8">
        <v>3</v>
      </c>
      <c r="C559" s="8"/>
      <c r="D559" s="8">
        <v>0</v>
      </c>
    </row>
    <row r="560" spans="1:4" ht="21.75" customHeight="1" x14ac:dyDescent="0.2">
      <c r="A560" s="7" t="s">
        <v>1521</v>
      </c>
      <c r="B560" s="8">
        <v>3</v>
      </c>
      <c r="C560" s="8"/>
      <c r="D560" s="8">
        <v>0</v>
      </c>
    </row>
    <row r="561" spans="1:4" ht="21.75" customHeight="1" x14ac:dyDescent="0.2">
      <c r="A561" s="7" t="s">
        <v>1522</v>
      </c>
      <c r="B561" s="8">
        <v>3</v>
      </c>
      <c r="C561" s="8"/>
      <c r="D561" s="8">
        <v>0</v>
      </c>
    </row>
    <row r="562" spans="1:4" ht="21.75" customHeight="1" x14ac:dyDescent="0.2">
      <c r="A562" s="7" t="s">
        <v>1523</v>
      </c>
      <c r="B562" s="8">
        <v>3</v>
      </c>
      <c r="C562" s="8"/>
      <c r="D562" s="8">
        <v>0</v>
      </c>
    </row>
    <row r="563" spans="1:4" ht="21.75" customHeight="1" x14ac:dyDescent="0.2">
      <c r="A563" s="7" t="s">
        <v>1524</v>
      </c>
      <c r="B563" s="8">
        <v>3</v>
      </c>
      <c r="C563" s="8"/>
      <c r="D563" s="8">
        <v>0</v>
      </c>
    </row>
    <row r="564" spans="1:4" ht="21.75" customHeight="1" x14ac:dyDescent="0.2">
      <c r="A564" s="7" t="s">
        <v>1525</v>
      </c>
      <c r="B564" s="8">
        <v>3</v>
      </c>
      <c r="C564" s="8"/>
      <c r="D564" s="8">
        <v>0</v>
      </c>
    </row>
    <row r="565" spans="1:4" ht="21.75" customHeight="1" x14ac:dyDescent="0.2">
      <c r="A565" s="7" t="s">
        <v>1526</v>
      </c>
      <c r="B565" s="8">
        <v>3</v>
      </c>
      <c r="C565" s="8"/>
      <c r="D565" s="8">
        <v>0</v>
      </c>
    </row>
    <row r="566" spans="1:4" ht="21.75" customHeight="1" x14ac:dyDescent="0.2">
      <c r="A566" s="7" t="s">
        <v>1527</v>
      </c>
      <c r="B566" s="8">
        <v>3</v>
      </c>
      <c r="C566" s="8"/>
      <c r="D566" s="8">
        <v>0</v>
      </c>
    </row>
    <row r="567" spans="1:4" ht="21.75" customHeight="1" x14ac:dyDescent="0.2">
      <c r="A567" s="7" t="s">
        <v>1528</v>
      </c>
      <c r="B567" s="8">
        <v>3</v>
      </c>
      <c r="C567" s="8"/>
      <c r="D567" s="8">
        <v>0</v>
      </c>
    </row>
    <row r="568" spans="1:4" ht="21.75" customHeight="1" x14ac:dyDescent="0.2">
      <c r="A568" s="7" t="s">
        <v>1529</v>
      </c>
      <c r="B568" s="8">
        <v>3</v>
      </c>
      <c r="C568" s="8"/>
      <c r="D568" s="8">
        <v>0</v>
      </c>
    </row>
    <row r="569" spans="1:4" ht="21.75" customHeight="1" x14ac:dyDescent="0.2">
      <c r="A569" s="7" t="s">
        <v>1530</v>
      </c>
      <c r="B569" s="8">
        <v>3</v>
      </c>
      <c r="C569" s="8"/>
      <c r="D569" s="8">
        <v>0</v>
      </c>
    </row>
    <row r="570" spans="1:4" ht="21.75" customHeight="1" x14ac:dyDescent="0.2">
      <c r="A570" s="7" t="s">
        <v>1531</v>
      </c>
      <c r="B570" s="8">
        <v>3</v>
      </c>
      <c r="C570" s="8"/>
      <c r="D570" s="8">
        <v>0</v>
      </c>
    </row>
    <row r="571" spans="1:4" ht="21.75" customHeight="1" x14ac:dyDescent="0.2">
      <c r="A571" s="7" t="s">
        <v>1532</v>
      </c>
      <c r="B571" s="8">
        <v>3</v>
      </c>
      <c r="C571" s="8"/>
      <c r="D571" s="8">
        <v>0</v>
      </c>
    </row>
    <row r="572" spans="1:4" ht="21.75" customHeight="1" x14ac:dyDescent="0.2">
      <c r="A572" s="7" t="s">
        <v>1533</v>
      </c>
      <c r="B572" s="8">
        <v>3</v>
      </c>
      <c r="C572" s="8"/>
      <c r="D572" s="8">
        <v>0</v>
      </c>
    </row>
    <row r="573" spans="1:4" ht="21.75" customHeight="1" x14ac:dyDescent="0.2">
      <c r="A573" s="7" t="s">
        <v>1534</v>
      </c>
      <c r="B573" s="8">
        <v>3</v>
      </c>
      <c r="C573" s="8"/>
      <c r="D573" s="8">
        <v>0</v>
      </c>
    </row>
    <row r="574" spans="1:4" ht="21.75" customHeight="1" x14ac:dyDescent="0.2">
      <c r="A574" s="7" t="s">
        <v>1535</v>
      </c>
      <c r="B574" s="8">
        <v>3</v>
      </c>
      <c r="C574" s="8"/>
      <c r="D574" s="8">
        <v>0</v>
      </c>
    </row>
    <row r="575" spans="1:4" ht="21.75" customHeight="1" x14ac:dyDescent="0.2">
      <c r="A575" s="7" t="s">
        <v>1536</v>
      </c>
      <c r="B575" s="8">
        <v>3</v>
      </c>
      <c r="C575" s="8"/>
      <c r="D575" s="8">
        <v>0</v>
      </c>
    </row>
    <row r="576" spans="1:4" ht="21.75" customHeight="1" x14ac:dyDescent="0.2">
      <c r="A576" s="7" t="s">
        <v>1537</v>
      </c>
      <c r="B576" s="8">
        <v>3</v>
      </c>
      <c r="C576" s="8"/>
      <c r="D576" s="8">
        <v>0</v>
      </c>
    </row>
    <row r="577" spans="1:4" ht="21.75" customHeight="1" x14ac:dyDescent="0.2">
      <c r="A577" s="7" t="s">
        <v>1538</v>
      </c>
      <c r="B577" s="8">
        <v>3</v>
      </c>
      <c r="C577" s="8"/>
      <c r="D577" s="8">
        <v>0</v>
      </c>
    </row>
    <row r="578" spans="1:4" ht="21.75" customHeight="1" x14ac:dyDescent="0.2">
      <c r="A578" s="7" t="s">
        <v>1539</v>
      </c>
      <c r="B578" s="8">
        <v>3</v>
      </c>
      <c r="C578" s="8"/>
      <c r="D578" s="8">
        <v>0</v>
      </c>
    </row>
    <row r="579" spans="1:4" ht="21.75" customHeight="1" x14ac:dyDescent="0.2">
      <c r="A579" s="7" t="s">
        <v>1540</v>
      </c>
      <c r="B579" s="8">
        <v>3</v>
      </c>
      <c r="C579" s="8"/>
      <c r="D579" s="8">
        <v>0</v>
      </c>
    </row>
    <row r="580" spans="1:4" ht="21.75" customHeight="1" x14ac:dyDescent="0.2">
      <c r="A580" s="7" t="s">
        <v>1541</v>
      </c>
      <c r="B580" s="8">
        <v>3</v>
      </c>
      <c r="C580" s="8"/>
      <c r="D580" s="8">
        <v>0</v>
      </c>
    </row>
    <row r="581" spans="1:4" ht="21.75" customHeight="1" x14ac:dyDescent="0.2">
      <c r="A581" s="7" t="s">
        <v>1542</v>
      </c>
      <c r="B581" s="8">
        <v>3</v>
      </c>
      <c r="C581" s="8"/>
      <c r="D581" s="8">
        <v>0</v>
      </c>
    </row>
    <row r="582" spans="1:4" ht="21.75" customHeight="1" x14ac:dyDescent="0.2">
      <c r="A582" s="7" t="s">
        <v>1543</v>
      </c>
      <c r="B582" s="8">
        <v>3</v>
      </c>
      <c r="C582" s="8"/>
      <c r="D582" s="8">
        <v>0</v>
      </c>
    </row>
    <row r="583" spans="1:4" ht="21.75" customHeight="1" x14ac:dyDescent="0.2">
      <c r="A583" s="7" t="s">
        <v>1544</v>
      </c>
      <c r="B583" s="8">
        <v>3</v>
      </c>
      <c r="C583" s="8"/>
      <c r="D583" s="8">
        <v>0</v>
      </c>
    </row>
    <row r="584" spans="1:4" ht="21.75" customHeight="1" x14ac:dyDescent="0.2">
      <c r="A584" s="7" t="s">
        <v>1545</v>
      </c>
      <c r="B584" s="8">
        <v>3</v>
      </c>
      <c r="C584" s="8"/>
      <c r="D584" s="8">
        <v>0</v>
      </c>
    </row>
    <row r="585" spans="1:4" ht="21.75" customHeight="1" x14ac:dyDescent="0.2">
      <c r="A585" s="7" t="s">
        <v>1546</v>
      </c>
      <c r="B585" s="8">
        <v>3</v>
      </c>
      <c r="C585" s="8"/>
      <c r="D585" s="8">
        <v>0</v>
      </c>
    </row>
    <row r="586" spans="1:4" ht="21.75" customHeight="1" x14ac:dyDescent="0.2">
      <c r="A586" s="7" t="s">
        <v>1547</v>
      </c>
      <c r="B586" s="8">
        <v>3</v>
      </c>
      <c r="C586" s="8"/>
      <c r="D586" s="8">
        <v>0</v>
      </c>
    </row>
    <row r="587" spans="1:4" ht="21.75" customHeight="1" x14ac:dyDescent="0.2">
      <c r="A587" s="7" t="s">
        <v>1548</v>
      </c>
      <c r="B587" s="8">
        <v>3</v>
      </c>
      <c r="C587" s="8"/>
      <c r="D587" s="8">
        <v>0</v>
      </c>
    </row>
    <row r="588" spans="1:4" ht="21.75" customHeight="1" x14ac:dyDescent="0.2">
      <c r="A588" s="7" t="s">
        <v>1549</v>
      </c>
      <c r="B588" s="8">
        <v>3</v>
      </c>
      <c r="C588" s="8"/>
      <c r="D588" s="8">
        <v>0</v>
      </c>
    </row>
    <row r="589" spans="1:4" ht="21.75" customHeight="1" x14ac:dyDescent="0.2">
      <c r="A589" s="7" t="s">
        <v>1550</v>
      </c>
      <c r="B589" s="8">
        <v>3</v>
      </c>
      <c r="C589" s="8"/>
      <c r="D589" s="8">
        <v>0</v>
      </c>
    </row>
    <row r="590" spans="1:4" ht="21.75" customHeight="1" x14ac:dyDescent="0.2">
      <c r="A590" s="7" t="s">
        <v>1551</v>
      </c>
      <c r="B590" s="8">
        <v>3</v>
      </c>
      <c r="C590" s="8"/>
      <c r="D590" s="8">
        <v>0</v>
      </c>
    </row>
    <row r="591" spans="1:4" ht="21.75" customHeight="1" x14ac:dyDescent="0.2">
      <c r="A591" s="7" t="s">
        <v>1552</v>
      </c>
      <c r="B591" s="8">
        <v>3</v>
      </c>
      <c r="C591" s="8"/>
      <c r="D591" s="8">
        <v>0</v>
      </c>
    </row>
    <row r="592" spans="1:4" ht="21.75" customHeight="1" x14ac:dyDescent="0.2">
      <c r="A592" s="7" t="s">
        <v>1553</v>
      </c>
      <c r="B592" s="8">
        <v>3</v>
      </c>
      <c r="C592" s="8"/>
      <c r="D592" s="8">
        <v>0</v>
      </c>
    </row>
    <row r="593" spans="1:4" ht="21.75" customHeight="1" x14ac:dyDescent="0.2">
      <c r="A593" s="7" t="s">
        <v>1554</v>
      </c>
      <c r="B593" s="8">
        <v>3</v>
      </c>
      <c r="C593" s="8"/>
      <c r="D593" s="8">
        <v>0</v>
      </c>
    </row>
    <row r="594" spans="1:4" ht="21.75" customHeight="1" x14ac:dyDescent="0.2">
      <c r="A594" s="7" t="s">
        <v>1555</v>
      </c>
      <c r="B594" s="8">
        <v>3</v>
      </c>
      <c r="C594" s="8"/>
      <c r="D594" s="8">
        <v>0</v>
      </c>
    </row>
    <row r="595" spans="1:4" ht="21.75" customHeight="1" x14ac:dyDescent="0.2">
      <c r="A595" s="7" t="s">
        <v>1556</v>
      </c>
      <c r="B595" s="8">
        <v>3</v>
      </c>
      <c r="C595" s="8"/>
      <c r="D595" s="8">
        <v>0</v>
      </c>
    </row>
    <row r="596" spans="1:4" ht="21.75" customHeight="1" x14ac:dyDescent="0.2">
      <c r="A596" s="7" t="s">
        <v>1557</v>
      </c>
      <c r="B596" s="8">
        <v>3</v>
      </c>
      <c r="C596" s="8"/>
      <c r="D596" s="8">
        <v>3.1283513289133702</v>
      </c>
    </row>
    <row r="597" spans="1:4" ht="21.75" customHeight="1" x14ac:dyDescent="0.2">
      <c r="A597" s="7" t="s">
        <v>1558</v>
      </c>
      <c r="B597" s="8">
        <v>3</v>
      </c>
      <c r="C597" s="8"/>
      <c r="D597" s="8">
        <v>0</v>
      </c>
    </row>
    <row r="598" spans="1:4" ht="21.75" customHeight="1" x14ac:dyDescent="0.2">
      <c r="A598" s="7" t="s">
        <v>1559</v>
      </c>
      <c r="B598" s="8">
        <v>3</v>
      </c>
      <c r="C598" s="8"/>
      <c r="D598" s="8">
        <v>0</v>
      </c>
    </row>
    <row r="599" spans="1:4" ht="21.75" customHeight="1" x14ac:dyDescent="0.2">
      <c r="A599" s="7" t="s">
        <v>1560</v>
      </c>
      <c r="B599" s="8">
        <v>3</v>
      </c>
      <c r="C599" s="8"/>
      <c r="D599" s="8">
        <v>0</v>
      </c>
    </row>
    <row r="600" spans="1:4" ht="21.75" customHeight="1" x14ac:dyDescent="0.2">
      <c r="A600" s="7" t="s">
        <v>1561</v>
      </c>
      <c r="B600" s="8">
        <v>3</v>
      </c>
      <c r="C600" s="8"/>
      <c r="D600" s="8">
        <v>0</v>
      </c>
    </row>
    <row r="601" spans="1:4" ht="21.75" customHeight="1" x14ac:dyDescent="0.2">
      <c r="A601" s="7" t="s">
        <v>1562</v>
      </c>
      <c r="B601" s="8">
        <v>3</v>
      </c>
      <c r="C601" s="8"/>
      <c r="D601" s="8">
        <v>0</v>
      </c>
    </row>
    <row r="602" spans="1:4" ht="21.75" customHeight="1" x14ac:dyDescent="0.2">
      <c r="A602" s="7" t="s">
        <v>1563</v>
      </c>
      <c r="B602" s="8">
        <v>3</v>
      </c>
      <c r="C602" s="8"/>
      <c r="D602" s="8">
        <v>3.42372738301377</v>
      </c>
    </row>
    <row r="603" spans="1:4" ht="21.75" customHeight="1" x14ac:dyDescent="0.2">
      <c r="A603" s="7" t="s">
        <v>1564</v>
      </c>
      <c r="B603" s="8">
        <v>3</v>
      </c>
      <c r="C603" s="8"/>
      <c r="D603" s="8">
        <v>0</v>
      </c>
    </row>
    <row r="604" spans="1:4" ht="21.75" customHeight="1" x14ac:dyDescent="0.2">
      <c r="A604" s="7" t="s">
        <v>1565</v>
      </c>
      <c r="B604" s="8">
        <v>3</v>
      </c>
      <c r="C604" s="8"/>
      <c r="D604" s="8">
        <v>0</v>
      </c>
    </row>
    <row r="605" spans="1:4" ht="21.75" customHeight="1" x14ac:dyDescent="0.2">
      <c r="A605" s="7" t="s">
        <v>1566</v>
      </c>
      <c r="B605" s="8">
        <v>3</v>
      </c>
      <c r="C605" s="8"/>
      <c r="D605" s="8">
        <v>0</v>
      </c>
    </row>
    <row r="606" spans="1:4" ht="21.75" customHeight="1" x14ac:dyDescent="0.2">
      <c r="A606" s="7" t="s">
        <v>1567</v>
      </c>
      <c r="B606" s="8">
        <v>3</v>
      </c>
      <c r="C606" s="8"/>
      <c r="D606" s="8">
        <v>0</v>
      </c>
    </row>
    <row r="607" spans="1:4" ht="21.75" customHeight="1" x14ac:dyDescent="0.2">
      <c r="A607" s="7" t="s">
        <v>1568</v>
      </c>
      <c r="B607" s="8">
        <v>3</v>
      </c>
      <c r="C607" s="8"/>
      <c r="D607" s="8">
        <v>0</v>
      </c>
    </row>
    <row r="608" spans="1:4" ht="21.75" customHeight="1" x14ac:dyDescent="0.2">
      <c r="A608" s="7" t="s">
        <v>1569</v>
      </c>
      <c r="B608" s="8">
        <v>3</v>
      </c>
      <c r="C608" s="8"/>
      <c r="D608" s="8">
        <v>0</v>
      </c>
    </row>
    <row r="609" spans="1:4" ht="21.75" customHeight="1" x14ac:dyDescent="0.2">
      <c r="A609" s="7" t="s">
        <v>1570</v>
      </c>
      <c r="B609" s="8">
        <v>3</v>
      </c>
      <c r="C609" s="8"/>
      <c r="D609" s="8">
        <v>0</v>
      </c>
    </row>
    <row r="610" spans="1:4" ht="21.75" customHeight="1" x14ac:dyDescent="0.2">
      <c r="A610" s="7" t="s">
        <v>1571</v>
      </c>
      <c r="B610" s="8">
        <v>3</v>
      </c>
      <c r="C610" s="8"/>
      <c r="D610" s="8">
        <v>0</v>
      </c>
    </row>
    <row r="611" spans="1:4" ht="21.75" customHeight="1" x14ac:dyDescent="0.2">
      <c r="A611" s="7" t="s">
        <v>1572</v>
      </c>
      <c r="B611" s="8">
        <v>3</v>
      </c>
      <c r="C611" s="8"/>
      <c r="D611" s="8">
        <v>0</v>
      </c>
    </row>
    <row r="612" spans="1:4" ht="21.75" customHeight="1" x14ac:dyDescent="0.2">
      <c r="A612" s="7" t="s">
        <v>1573</v>
      </c>
      <c r="B612" s="8">
        <v>3</v>
      </c>
      <c r="C612" s="8"/>
      <c r="D612" s="8">
        <v>0</v>
      </c>
    </row>
    <row r="613" spans="1:4" ht="21.75" customHeight="1" x14ac:dyDescent="0.2">
      <c r="A613" s="7" t="s">
        <v>1574</v>
      </c>
      <c r="B613" s="8">
        <v>3</v>
      </c>
      <c r="C613" s="8"/>
      <c r="D613" s="8">
        <v>5.5942387365922803</v>
      </c>
    </row>
    <row r="614" spans="1:4" ht="21.75" customHeight="1" x14ac:dyDescent="0.2">
      <c r="A614" s="7" t="s">
        <v>1575</v>
      </c>
      <c r="B614" s="8">
        <v>3</v>
      </c>
      <c r="C614" s="8"/>
      <c r="D614" s="8">
        <v>0</v>
      </c>
    </row>
    <row r="615" spans="1:4" ht="21.75" customHeight="1" x14ac:dyDescent="0.2">
      <c r="A615" s="7" t="s">
        <v>1576</v>
      </c>
      <c r="B615" s="8">
        <v>3</v>
      </c>
      <c r="C615" s="8"/>
      <c r="D615" s="8">
        <v>0</v>
      </c>
    </row>
    <row r="616" spans="1:4" ht="21.75" customHeight="1" x14ac:dyDescent="0.2">
      <c r="A616" s="7" t="s">
        <v>1577</v>
      </c>
      <c r="B616" s="8">
        <v>3</v>
      </c>
      <c r="C616" s="8"/>
      <c r="D616" s="8">
        <v>0</v>
      </c>
    </row>
    <row r="617" spans="1:4" ht="21.75" customHeight="1" x14ac:dyDescent="0.2">
      <c r="A617" s="7" t="s">
        <v>1578</v>
      </c>
      <c r="B617" s="8">
        <v>3</v>
      </c>
      <c r="C617" s="8"/>
      <c r="D617" s="8">
        <v>0</v>
      </c>
    </row>
    <row r="618" spans="1:4" ht="21.75" customHeight="1" x14ac:dyDescent="0.2">
      <c r="A618" s="7" t="s">
        <v>1579</v>
      </c>
      <c r="B618" s="8">
        <v>3</v>
      </c>
      <c r="C618" s="8"/>
      <c r="D618" s="8">
        <v>0</v>
      </c>
    </row>
    <row r="619" spans="1:4" ht="21.75" customHeight="1" x14ac:dyDescent="0.2">
      <c r="A619" s="7" t="s">
        <v>1580</v>
      </c>
      <c r="B619" s="8">
        <v>3</v>
      </c>
      <c r="C619" s="8"/>
      <c r="D619" s="8">
        <v>0</v>
      </c>
    </row>
    <row r="620" spans="1:4" ht="21.75" customHeight="1" x14ac:dyDescent="0.2">
      <c r="A620" s="7" t="s">
        <v>1581</v>
      </c>
      <c r="B620" s="8">
        <v>3</v>
      </c>
      <c r="C620" s="8"/>
      <c r="D620" s="8">
        <v>0</v>
      </c>
    </row>
    <row r="621" spans="1:4" ht="21.75" customHeight="1" x14ac:dyDescent="0.2">
      <c r="A621" s="7" t="s">
        <v>1582</v>
      </c>
      <c r="B621" s="8">
        <v>3</v>
      </c>
      <c r="C621" s="8"/>
      <c r="D621" s="8">
        <v>0</v>
      </c>
    </row>
    <row r="622" spans="1:4" ht="21.75" customHeight="1" x14ac:dyDescent="0.2">
      <c r="A622" s="7" t="s">
        <v>1583</v>
      </c>
      <c r="B622" s="8">
        <v>3</v>
      </c>
      <c r="C622" s="8"/>
      <c r="D622" s="8">
        <v>0</v>
      </c>
    </row>
    <row r="623" spans="1:4" ht="21.75" customHeight="1" x14ac:dyDescent="0.2">
      <c r="A623" s="7" t="s">
        <v>1584</v>
      </c>
      <c r="B623" s="8">
        <v>3</v>
      </c>
      <c r="C623" s="8"/>
      <c r="D623" s="8">
        <v>0</v>
      </c>
    </row>
    <row r="624" spans="1:4" ht="21.75" customHeight="1" x14ac:dyDescent="0.2">
      <c r="A624" s="7" t="s">
        <v>1585</v>
      </c>
      <c r="B624" s="8">
        <v>3</v>
      </c>
      <c r="C624" s="8"/>
      <c r="D624" s="8">
        <v>0</v>
      </c>
    </row>
    <row r="625" spans="1:4" ht="21.75" customHeight="1" x14ac:dyDescent="0.2">
      <c r="A625" s="7" t="s">
        <v>1586</v>
      </c>
      <c r="B625" s="8">
        <v>3</v>
      </c>
      <c r="C625" s="8"/>
      <c r="D625" s="8">
        <v>0</v>
      </c>
    </row>
    <row r="626" spans="1:4" ht="21.75" customHeight="1" x14ac:dyDescent="0.2">
      <c r="A626" s="7" t="s">
        <v>1587</v>
      </c>
      <c r="B626" s="8">
        <v>3</v>
      </c>
      <c r="C626" s="8"/>
      <c r="D626" s="8">
        <v>3.7629843110348</v>
      </c>
    </row>
    <row r="627" spans="1:4" ht="21.75" customHeight="1" x14ac:dyDescent="0.2">
      <c r="A627" s="7" t="s">
        <v>1588</v>
      </c>
      <c r="B627" s="8">
        <v>3</v>
      </c>
      <c r="C627" s="8"/>
      <c r="D627" s="8">
        <v>0</v>
      </c>
    </row>
    <row r="628" spans="1:4" ht="21.75" customHeight="1" x14ac:dyDescent="0.2">
      <c r="A628" s="7" t="s">
        <v>1589</v>
      </c>
      <c r="B628" s="8">
        <v>3</v>
      </c>
      <c r="C628" s="8"/>
      <c r="D628" s="8">
        <v>0</v>
      </c>
    </row>
    <row r="629" spans="1:4" ht="21.75" customHeight="1" x14ac:dyDescent="0.2">
      <c r="A629" s="7" t="s">
        <v>1590</v>
      </c>
      <c r="B629" s="8">
        <v>3</v>
      </c>
      <c r="C629" s="8"/>
      <c r="D629" s="8">
        <v>0</v>
      </c>
    </row>
    <row r="630" spans="1:4" ht="21.75" customHeight="1" x14ac:dyDescent="0.2">
      <c r="A630" s="7" t="s">
        <v>1591</v>
      </c>
      <c r="B630" s="8">
        <v>3</v>
      </c>
      <c r="C630" s="8"/>
      <c r="D630" s="8">
        <v>0</v>
      </c>
    </row>
    <row r="631" spans="1:4" ht="27.75" customHeight="1" x14ac:dyDescent="0.2">
      <c r="A631" s="7" t="s">
        <v>1592</v>
      </c>
      <c r="B631" s="8">
        <v>3</v>
      </c>
      <c r="C631" s="8"/>
      <c r="D631" s="8">
        <v>0</v>
      </c>
    </row>
    <row r="632" spans="1:4" ht="27.75" customHeight="1" x14ac:dyDescent="0.2">
      <c r="A632" s="7" t="s">
        <v>1593</v>
      </c>
      <c r="B632" s="8">
        <v>3</v>
      </c>
      <c r="C632" s="8"/>
      <c r="D632" s="8">
        <v>0</v>
      </c>
    </row>
    <row r="633" spans="1:4" ht="27.75" customHeight="1" x14ac:dyDescent="0.2">
      <c r="A633" s="7" t="s">
        <v>1594</v>
      </c>
      <c r="B633" s="8">
        <v>3</v>
      </c>
      <c r="C633" s="8"/>
      <c r="D633" s="8">
        <v>0</v>
      </c>
    </row>
    <row r="634" spans="1:4" ht="27.75" customHeight="1" x14ac:dyDescent="0.2">
      <c r="A634" s="7" t="s">
        <v>1595</v>
      </c>
      <c r="B634" s="8">
        <v>3</v>
      </c>
      <c r="C634" s="8"/>
      <c r="D634" s="8">
        <v>0</v>
      </c>
    </row>
    <row r="635" spans="1:4" ht="27.75" customHeight="1" x14ac:dyDescent="0.2">
      <c r="A635" s="7" t="s">
        <v>1596</v>
      </c>
      <c r="B635" s="8">
        <v>3</v>
      </c>
      <c r="C635" s="8"/>
      <c r="D635" s="8">
        <v>0</v>
      </c>
    </row>
    <row r="636" spans="1:4" ht="27.75" customHeight="1" x14ac:dyDescent="0.2">
      <c r="A636" s="7" t="s">
        <v>1597</v>
      </c>
      <c r="B636" s="8">
        <v>3</v>
      </c>
      <c r="C636" s="8"/>
      <c r="D636" s="8">
        <v>0</v>
      </c>
    </row>
    <row r="637" spans="1:4" ht="27.75" customHeight="1" x14ac:dyDescent="0.2">
      <c r="A637" s="7" t="s">
        <v>1598</v>
      </c>
      <c r="B637" s="8">
        <v>3</v>
      </c>
      <c r="C637" s="8"/>
      <c r="D637" s="8">
        <v>0</v>
      </c>
    </row>
    <row r="638" spans="1:4" ht="27.75" customHeight="1" x14ac:dyDescent="0.2">
      <c r="A638" s="7" t="s">
        <v>1599</v>
      </c>
      <c r="B638" s="8">
        <v>3</v>
      </c>
      <c r="C638" s="8"/>
      <c r="D638" s="8">
        <v>0</v>
      </c>
    </row>
    <row r="639" spans="1:4" ht="27.75" customHeight="1" x14ac:dyDescent="0.2">
      <c r="A639" s="7" t="s">
        <v>1600</v>
      </c>
      <c r="B639" s="8">
        <v>3</v>
      </c>
      <c r="C639" s="8"/>
      <c r="D639" s="8">
        <v>0</v>
      </c>
    </row>
    <row r="640" spans="1:4" ht="27.75" customHeight="1" x14ac:dyDescent="0.2">
      <c r="A640" s="7" t="s">
        <v>1601</v>
      </c>
      <c r="B640" s="8">
        <v>3</v>
      </c>
      <c r="C640" s="8"/>
      <c r="D640" s="8">
        <v>0</v>
      </c>
    </row>
    <row r="641" spans="1:4" ht="27.75" customHeight="1" x14ac:dyDescent="0.2">
      <c r="A641" s="7" t="s">
        <v>1602</v>
      </c>
      <c r="B641" s="8">
        <v>3</v>
      </c>
      <c r="C641" s="8"/>
      <c r="D641" s="8">
        <v>0</v>
      </c>
    </row>
    <row r="642" spans="1:4" ht="27.75" customHeight="1" x14ac:dyDescent="0.2">
      <c r="A642" s="7" t="s">
        <v>1603</v>
      </c>
      <c r="B642" s="8">
        <v>3</v>
      </c>
      <c r="C642" s="8"/>
      <c r="D642" s="8">
        <v>0</v>
      </c>
    </row>
  </sheetData>
  <sheetProtection selectLockedCells="1" selectUnlockedCells="1"/>
  <autoFilter ref="A1:D642" xr:uid="{B0144DAC-E4A2-4B94-8EA7-B5B854FB8A99}"/>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workbookViewId="0"/>
  </sheetViews>
  <sheetFormatPr defaultColWidth="11.5703125" defaultRowHeight="12.75" x14ac:dyDescent="0.2"/>
  <cols>
    <col min="1" max="1" width="13.85546875" style="170" customWidth="1"/>
    <col min="2" max="2" width="37.42578125" style="170" bestFit="1" customWidth="1"/>
    <col min="3" max="3" width="19" style="171" customWidth="1"/>
    <col min="4" max="4" width="5.28515625" style="170" bestFit="1" customWidth="1"/>
    <col min="5" max="5" width="4.7109375" style="170" customWidth="1"/>
    <col min="6" max="6" width="29.140625" style="170" bestFit="1" customWidth="1"/>
    <col min="7" max="7" width="11.5703125" style="170"/>
    <col min="8" max="8" width="64.5703125" style="170" bestFit="1" customWidth="1"/>
    <col min="9" max="16384" width="11.5703125" style="170"/>
  </cols>
  <sheetData>
    <row r="1" spans="1:8" ht="26.25" customHeight="1" x14ac:dyDescent="0.35">
      <c r="A1" s="181" t="s">
        <v>26</v>
      </c>
      <c r="H1" s="172"/>
    </row>
    <row r="2" spans="1:8" ht="12.75" customHeight="1" x14ac:dyDescent="0.2">
      <c r="A2" s="173"/>
    </row>
    <row r="3" spans="1:8" ht="12.75" customHeight="1" x14ac:dyDescent="0.2">
      <c r="A3" s="173"/>
    </row>
    <row r="4" spans="1:8" ht="12.75" customHeight="1" x14ac:dyDescent="0.2">
      <c r="A4" s="173"/>
    </row>
    <row r="5" spans="1:8" ht="12.75" customHeight="1" x14ac:dyDescent="0.2">
      <c r="A5" s="173"/>
    </row>
    <row r="6" spans="1:8" ht="12.75" customHeight="1" x14ac:dyDescent="0.2">
      <c r="A6" s="173"/>
    </row>
    <row r="7" spans="1:8" ht="12.75" customHeight="1" x14ac:dyDescent="0.2">
      <c r="A7" s="173"/>
    </row>
    <row r="8" spans="1:8" ht="12.75" customHeight="1" x14ac:dyDescent="0.2">
      <c r="A8" s="173"/>
    </row>
    <row r="9" spans="1:8" ht="12.75" customHeight="1" x14ac:dyDescent="0.2">
      <c r="A9" s="173"/>
    </row>
    <row r="10" spans="1:8" ht="12.75" customHeight="1" x14ac:dyDescent="0.2">
      <c r="A10" s="173"/>
    </row>
    <row r="11" spans="1:8" ht="12.75" customHeight="1" x14ac:dyDescent="0.2">
      <c r="A11" s="173"/>
    </row>
    <row r="12" spans="1:8" ht="12.75" customHeight="1" x14ac:dyDescent="0.2">
      <c r="A12" s="173"/>
    </row>
    <row r="13" spans="1:8" ht="12.75" customHeight="1" x14ac:dyDescent="0.2">
      <c r="A13" s="173"/>
    </row>
    <row r="14" spans="1:8" ht="12.75" customHeight="1" x14ac:dyDescent="0.2">
      <c r="A14" s="173"/>
    </row>
    <row r="15" spans="1:8" ht="12.75" customHeight="1" x14ac:dyDescent="0.2">
      <c r="A15" s="173"/>
    </row>
    <row r="16" spans="1:8" ht="12.75" customHeight="1" x14ac:dyDescent="0.2">
      <c r="A16" s="173"/>
    </row>
    <row r="17" spans="1:8" ht="12.75" customHeight="1" x14ac:dyDescent="0.2">
      <c r="A17" s="173"/>
    </row>
    <row r="18" spans="1:8" ht="12.75" customHeight="1" x14ac:dyDescent="0.2">
      <c r="A18" s="173"/>
    </row>
    <row r="19" spans="1:8" ht="12.75" customHeight="1" x14ac:dyDescent="0.2">
      <c r="A19" s="173"/>
    </row>
    <row r="20" spans="1:8" ht="12.75" customHeight="1" x14ac:dyDescent="0.2">
      <c r="A20" s="173"/>
    </row>
    <row r="21" spans="1:8" ht="12.75" customHeight="1" x14ac:dyDescent="0.2">
      <c r="A21" s="173"/>
    </row>
    <row r="22" spans="1:8" ht="12.75" customHeight="1" x14ac:dyDescent="0.2">
      <c r="A22" s="173"/>
    </row>
    <row r="23" spans="1:8" ht="12.75" customHeight="1" x14ac:dyDescent="0.2">
      <c r="A23" s="173"/>
    </row>
    <row r="24" spans="1:8" ht="12.75" customHeight="1" x14ac:dyDescent="0.2">
      <c r="A24" s="173"/>
    </row>
    <row r="25" spans="1:8" ht="12.75" customHeight="1" x14ac:dyDescent="0.2">
      <c r="A25" s="173"/>
    </row>
    <row r="26" spans="1:8" ht="12.75" customHeight="1" x14ac:dyDescent="0.2">
      <c r="A26" s="173"/>
    </row>
    <row r="27" spans="1:8" ht="12.75" customHeight="1" x14ac:dyDescent="0.2">
      <c r="A27" s="173"/>
    </row>
    <row r="28" spans="1:8" s="175" customFormat="1" ht="51" x14ac:dyDescent="0.2">
      <c r="A28" s="56" t="s">
        <v>232</v>
      </c>
      <c r="B28" s="56" t="s">
        <v>233</v>
      </c>
      <c r="C28" s="56" t="s">
        <v>460</v>
      </c>
      <c r="D28" s="174"/>
      <c r="E28" s="174"/>
      <c r="F28" s="56" t="s">
        <v>461</v>
      </c>
      <c r="G28" s="56" t="s">
        <v>462</v>
      </c>
      <c r="H28" s="56" t="s">
        <v>463</v>
      </c>
    </row>
    <row r="29" spans="1:8" x14ac:dyDescent="0.2">
      <c r="A29" s="183">
        <v>3</v>
      </c>
      <c r="B29" s="176" t="s">
        <v>234</v>
      </c>
      <c r="C29" s="182" t="s">
        <v>469</v>
      </c>
      <c r="F29" s="170" t="s">
        <v>466</v>
      </c>
      <c r="G29" s="177">
        <v>43626</v>
      </c>
      <c r="H29" s="170" t="s">
        <v>467</v>
      </c>
    </row>
    <row r="30" spans="1:8" x14ac:dyDescent="0.2">
      <c r="A30" s="183">
        <v>4</v>
      </c>
      <c r="B30" s="176" t="s">
        <v>234</v>
      </c>
      <c r="C30" s="182" t="s">
        <v>469</v>
      </c>
      <c r="F30" s="170" t="s">
        <v>471</v>
      </c>
      <c r="G30" s="177">
        <v>43626</v>
      </c>
      <c r="H30" s="170" t="s">
        <v>467</v>
      </c>
    </row>
    <row r="31" spans="1:8" x14ac:dyDescent="0.2">
      <c r="A31" s="183">
        <v>5</v>
      </c>
      <c r="B31" s="176" t="s">
        <v>235</v>
      </c>
      <c r="C31" s="182" t="s">
        <v>469</v>
      </c>
      <c r="F31" s="170" t="s">
        <v>470</v>
      </c>
      <c r="G31" s="177">
        <v>43626</v>
      </c>
      <c r="H31" s="170" t="s">
        <v>467</v>
      </c>
    </row>
    <row r="32" spans="1:8" x14ac:dyDescent="0.2">
      <c r="A32" s="183">
        <v>6</v>
      </c>
      <c r="B32" s="176" t="s">
        <v>236</v>
      </c>
      <c r="C32" s="182" t="s">
        <v>469</v>
      </c>
      <c r="F32" s="170" t="s">
        <v>472</v>
      </c>
      <c r="G32" s="177">
        <v>43626</v>
      </c>
      <c r="H32" s="170" t="s">
        <v>473</v>
      </c>
    </row>
    <row r="33" spans="1:8" x14ac:dyDescent="0.2">
      <c r="A33" s="183">
        <v>7</v>
      </c>
      <c r="B33" s="176" t="s">
        <v>236</v>
      </c>
      <c r="C33" s="182" t="s">
        <v>469</v>
      </c>
      <c r="F33" s="180"/>
      <c r="G33" s="177"/>
      <c r="H33" s="179"/>
    </row>
    <row r="34" spans="1:8" x14ac:dyDescent="0.2">
      <c r="A34" s="183">
        <v>8</v>
      </c>
      <c r="B34" s="176" t="s">
        <v>236</v>
      </c>
      <c r="C34" s="182" t="s">
        <v>469</v>
      </c>
      <c r="F34" s="178"/>
      <c r="G34" s="177"/>
    </row>
    <row r="35" spans="1:8" x14ac:dyDescent="0.2">
      <c r="A35" s="183">
        <v>9</v>
      </c>
      <c r="B35" s="176" t="s">
        <v>236</v>
      </c>
      <c r="C35" s="182" t="s">
        <v>469</v>
      </c>
      <c r="G35" s="177"/>
      <c r="H35" s="178"/>
    </row>
    <row r="36" spans="1:8" x14ac:dyDescent="0.2">
      <c r="A36" s="183">
        <v>10</v>
      </c>
      <c r="B36" s="176" t="s">
        <v>236</v>
      </c>
      <c r="C36" s="182" t="s">
        <v>469</v>
      </c>
      <c r="G36" s="177"/>
      <c r="H36" s="178"/>
    </row>
    <row r="37" spans="1:8" x14ac:dyDescent="0.2">
      <c r="A37" s="183">
        <v>11</v>
      </c>
      <c r="B37" s="176" t="s">
        <v>236</v>
      </c>
      <c r="C37" s="182" t="s">
        <v>469</v>
      </c>
      <c r="G37" s="177"/>
    </row>
    <row r="38" spans="1:8" x14ac:dyDescent="0.2">
      <c r="A38" s="183">
        <v>12</v>
      </c>
      <c r="B38" s="176" t="s">
        <v>236</v>
      </c>
      <c r="C38" s="182" t="s">
        <v>469</v>
      </c>
      <c r="G38" s="177"/>
    </row>
    <row r="39" spans="1:8" x14ac:dyDescent="0.2">
      <c r="A39" s="183">
        <v>13</v>
      </c>
      <c r="B39" s="176" t="s">
        <v>237</v>
      </c>
      <c r="C39" s="182" t="s">
        <v>469</v>
      </c>
      <c r="G39" s="177"/>
    </row>
    <row r="40" spans="1:8" x14ac:dyDescent="0.2">
      <c r="A40" s="183">
        <v>15</v>
      </c>
      <c r="B40" s="176" t="s">
        <v>237</v>
      </c>
      <c r="C40" s="182" t="s">
        <v>469</v>
      </c>
      <c r="F40" s="178"/>
      <c r="G40" s="177"/>
      <c r="H40" s="178"/>
    </row>
    <row r="41" spans="1:8" x14ac:dyDescent="0.2">
      <c r="A41" s="183">
        <v>16</v>
      </c>
      <c r="B41" s="176" t="s">
        <v>238</v>
      </c>
      <c r="C41" s="182" t="s">
        <v>469</v>
      </c>
      <c r="G41" s="177"/>
      <c r="H41" s="178"/>
    </row>
    <row r="42" spans="1:8" x14ac:dyDescent="0.2">
      <c r="A42" s="183">
        <v>17</v>
      </c>
      <c r="B42" s="176" t="s">
        <v>238</v>
      </c>
      <c r="C42" s="182" t="s">
        <v>469</v>
      </c>
      <c r="G42" s="177"/>
    </row>
    <row r="43" spans="1:8" x14ac:dyDescent="0.2">
      <c r="A43" s="183">
        <v>18</v>
      </c>
      <c r="B43" s="176" t="s">
        <v>238</v>
      </c>
      <c r="C43" s="182" t="s">
        <v>469</v>
      </c>
      <c r="G43" s="177"/>
    </row>
    <row r="44" spans="1:8" x14ac:dyDescent="0.2">
      <c r="A44" s="183">
        <v>19</v>
      </c>
      <c r="B44" s="176" t="s">
        <v>238</v>
      </c>
      <c r="C44" s="182" t="s">
        <v>469</v>
      </c>
      <c r="G44" s="177"/>
    </row>
    <row r="45" spans="1:8" x14ac:dyDescent="0.2">
      <c r="A45" s="183">
        <v>20</v>
      </c>
      <c r="B45" s="176" t="s">
        <v>238</v>
      </c>
      <c r="C45" s="182" t="s">
        <v>469</v>
      </c>
      <c r="G45" s="177"/>
    </row>
    <row r="46" spans="1:8" x14ac:dyDescent="0.2">
      <c r="A46" s="183">
        <v>21</v>
      </c>
      <c r="B46" s="176" t="s">
        <v>238</v>
      </c>
      <c r="C46" s="182" t="s">
        <v>469</v>
      </c>
      <c r="G46" s="177"/>
    </row>
    <row r="47" spans="1:8" x14ac:dyDescent="0.2">
      <c r="A47" s="183">
        <v>22</v>
      </c>
      <c r="B47" s="176" t="s">
        <v>238</v>
      </c>
      <c r="C47" s="182" t="s">
        <v>469</v>
      </c>
      <c r="G47" s="177"/>
    </row>
    <row r="48" spans="1:8" x14ac:dyDescent="0.2">
      <c r="A48" s="183">
        <v>23</v>
      </c>
      <c r="B48" s="176" t="s">
        <v>239</v>
      </c>
      <c r="C48" s="182" t="s">
        <v>469</v>
      </c>
      <c r="G48" s="177"/>
    </row>
    <row r="49" spans="1:8" x14ac:dyDescent="0.2">
      <c r="A49" s="183">
        <v>24</v>
      </c>
      <c r="B49" s="176" t="s">
        <v>239</v>
      </c>
      <c r="C49" s="182" t="s">
        <v>469</v>
      </c>
      <c r="G49" s="177"/>
    </row>
    <row r="50" spans="1:8" x14ac:dyDescent="0.2">
      <c r="A50" s="183">
        <v>25</v>
      </c>
      <c r="B50" s="176" t="s">
        <v>239</v>
      </c>
      <c r="C50" s="182" t="s">
        <v>469</v>
      </c>
      <c r="G50" s="177"/>
    </row>
    <row r="51" spans="1:8" x14ac:dyDescent="0.2">
      <c r="A51" s="183">
        <v>26</v>
      </c>
      <c r="B51" s="176" t="s">
        <v>239</v>
      </c>
      <c r="C51" s="182" t="s">
        <v>469</v>
      </c>
      <c r="G51" s="177"/>
    </row>
    <row r="52" spans="1:8" x14ac:dyDescent="0.2">
      <c r="A52" s="183">
        <v>28</v>
      </c>
      <c r="B52" s="176" t="s">
        <v>239</v>
      </c>
      <c r="C52" s="182" t="s">
        <v>469</v>
      </c>
      <c r="G52" s="177"/>
    </row>
    <row r="53" spans="1:8" x14ac:dyDescent="0.2">
      <c r="A53" s="183">
        <v>29</v>
      </c>
      <c r="B53" s="176" t="s">
        <v>239</v>
      </c>
      <c r="C53" s="182" t="s">
        <v>469</v>
      </c>
      <c r="G53" s="177"/>
    </row>
    <row r="54" spans="1:8" x14ac:dyDescent="0.2">
      <c r="A54" s="183">
        <v>30</v>
      </c>
      <c r="B54" s="176" t="s">
        <v>239</v>
      </c>
      <c r="C54" s="182" t="s">
        <v>469</v>
      </c>
      <c r="G54" s="177"/>
    </row>
    <row r="55" spans="1:8" x14ac:dyDescent="0.2">
      <c r="A55" s="183">
        <v>31</v>
      </c>
      <c r="B55" s="176" t="s">
        <v>239</v>
      </c>
      <c r="C55" s="182" t="s">
        <v>469</v>
      </c>
      <c r="G55" s="177"/>
    </row>
    <row r="56" spans="1:8" x14ac:dyDescent="0.2">
      <c r="A56" s="183">
        <v>32</v>
      </c>
      <c r="B56" s="176" t="s">
        <v>239</v>
      </c>
      <c r="C56" s="182" t="s">
        <v>469</v>
      </c>
      <c r="F56" s="178"/>
      <c r="G56" s="177"/>
      <c r="H56" s="178"/>
    </row>
    <row r="57" spans="1:8" x14ac:dyDescent="0.2">
      <c r="A57" s="183">
        <v>33</v>
      </c>
      <c r="B57" s="176" t="s">
        <v>239</v>
      </c>
      <c r="C57" s="182" t="s">
        <v>469</v>
      </c>
      <c r="F57" s="178"/>
      <c r="G57" s="177"/>
      <c r="H57" s="178"/>
    </row>
    <row r="58" spans="1:8" x14ac:dyDescent="0.2">
      <c r="A58" s="183">
        <v>34</v>
      </c>
      <c r="B58" s="176" t="s">
        <v>239</v>
      </c>
      <c r="C58" s="182" t="s">
        <v>469</v>
      </c>
      <c r="F58" s="178"/>
      <c r="G58" s="177"/>
      <c r="H58" s="178"/>
    </row>
    <row r="59" spans="1:8" x14ac:dyDescent="0.2">
      <c r="A59" s="183">
        <v>35</v>
      </c>
      <c r="B59" s="176" t="s">
        <v>239</v>
      </c>
      <c r="C59" s="182" t="s">
        <v>469</v>
      </c>
      <c r="F59" s="178"/>
      <c r="G59" s="177"/>
      <c r="H59" s="178"/>
    </row>
    <row r="60" spans="1:8" x14ac:dyDescent="0.2">
      <c r="A60" s="183">
        <v>36</v>
      </c>
      <c r="B60" s="176" t="s">
        <v>239</v>
      </c>
      <c r="C60" s="182" t="s">
        <v>469</v>
      </c>
      <c r="F60" s="178"/>
      <c r="G60" s="177"/>
      <c r="H60" s="178"/>
    </row>
    <row r="61" spans="1:8" x14ac:dyDescent="0.2">
      <c r="A61" s="183">
        <v>37</v>
      </c>
      <c r="B61" s="176" t="s">
        <v>239</v>
      </c>
      <c r="C61" s="182" t="s">
        <v>469</v>
      </c>
      <c r="F61" s="178"/>
      <c r="G61" s="177"/>
      <c r="H61" s="178"/>
    </row>
    <row r="62" spans="1:8" x14ac:dyDescent="0.2">
      <c r="A62" s="183">
        <v>38</v>
      </c>
      <c r="B62" s="176" t="s">
        <v>239</v>
      </c>
      <c r="C62" s="182" t="s">
        <v>469</v>
      </c>
      <c r="F62" s="178"/>
      <c r="G62" s="177"/>
      <c r="H62" s="178"/>
    </row>
    <row r="63" spans="1:8" x14ac:dyDescent="0.2">
      <c r="A63" s="183">
        <v>39</v>
      </c>
      <c r="B63" s="176" t="s">
        <v>239</v>
      </c>
      <c r="C63" s="182" t="s">
        <v>469</v>
      </c>
      <c r="F63" s="178"/>
      <c r="G63" s="177"/>
      <c r="H63" s="178"/>
    </row>
    <row r="64" spans="1:8" x14ac:dyDescent="0.2">
      <c r="A64" s="183">
        <v>40</v>
      </c>
      <c r="B64" s="176" t="s">
        <v>238</v>
      </c>
      <c r="C64" s="182" t="s">
        <v>469</v>
      </c>
      <c r="F64" s="178"/>
      <c r="G64" s="177"/>
      <c r="H64" s="178"/>
    </row>
    <row r="65" spans="1:8" x14ac:dyDescent="0.2">
      <c r="A65" s="183">
        <v>41</v>
      </c>
      <c r="B65" s="176" t="s">
        <v>240</v>
      </c>
      <c r="C65" s="182" t="s">
        <v>469</v>
      </c>
      <c r="F65" s="178"/>
      <c r="G65" s="177"/>
      <c r="H65" s="178"/>
    </row>
    <row r="66" spans="1:8" x14ac:dyDescent="0.2">
      <c r="A66" s="183">
        <v>42</v>
      </c>
      <c r="B66" s="176" t="s">
        <v>241</v>
      </c>
      <c r="C66" s="182" t="s">
        <v>469</v>
      </c>
      <c r="F66" s="178"/>
      <c r="G66" s="177"/>
      <c r="H66" s="178"/>
    </row>
    <row r="67" spans="1:8" x14ac:dyDescent="0.2">
      <c r="A67" s="183">
        <v>43</v>
      </c>
      <c r="B67" s="176" t="s">
        <v>241</v>
      </c>
      <c r="C67" s="182" t="s">
        <v>469</v>
      </c>
      <c r="F67" s="178"/>
      <c r="G67" s="177"/>
      <c r="H67" s="178"/>
    </row>
    <row r="68" spans="1:8" x14ac:dyDescent="0.2">
      <c r="A68" s="183">
        <v>44</v>
      </c>
      <c r="B68" s="176" t="s">
        <v>240</v>
      </c>
      <c r="C68" s="182" t="s">
        <v>469</v>
      </c>
      <c r="F68" s="178"/>
      <c r="G68" s="177"/>
      <c r="H68" s="178"/>
    </row>
    <row r="69" spans="1:8" x14ac:dyDescent="0.2">
      <c r="A69" s="183">
        <v>45</v>
      </c>
      <c r="B69" s="176" t="s">
        <v>242</v>
      </c>
      <c r="C69" s="182" t="s">
        <v>469</v>
      </c>
      <c r="F69" s="178"/>
      <c r="G69" s="177"/>
      <c r="H69" s="178"/>
    </row>
    <row r="70" spans="1:8" x14ac:dyDescent="0.2">
      <c r="A70" s="183">
        <v>46</v>
      </c>
      <c r="B70" s="176" t="s">
        <v>243</v>
      </c>
      <c r="C70" s="182" t="s">
        <v>469</v>
      </c>
      <c r="F70" s="178"/>
      <c r="G70" s="177"/>
      <c r="H70" s="178"/>
    </row>
    <row r="71" spans="1:8" x14ac:dyDescent="0.2">
      <c r="A71" s="183">
        <v>47</v>
      </c>
      <c r="B71" s="176" t="s">
        <v>244</v>
      </c>
      <c r="C71" s="182" t="s">
        <v>469</v>
      </c>
      <c r="F71" s="178"/>
      <c r="G71" s="177"/>
      <c r="H71" s="178"/>
    </row>
    <row r="72" spans="1:8" x14ac:dyDescent="0.2">
      <c r="A72" s="183">
        <v>48</v>
      </c>
      <c r="B72" s="176" t="s">
        <v>245</v>
      </c>
      <c r="C72" s="182" t="s">
        <v>469</v>
      </c>
      <c r="F72" s="178"/>
      <c r="G72" s="177"/>
      <c r="H72" s="178"/>
    </row>
    <row r="73" spans="1:8" x14ac:dyDescent="0.2">
      <c r="A73" s="183">
        <v>49</v>
      </c>
      <c r="B73" s="176" t="s">
        <v>238</v>
      </c>
      <c r="C73" s="182" t="s">
        <v>469</v>
      </c>
      <c r="F73" s="178"/>
      <c r="G73" s="177"/>
      <c r="H73" s="178"/>
    </row>
    <row r="74" spans="1:8" x14ac:dyDescent="0.2">
      <c r="A74" s="183">
        <v>50</v>
      </c>
      <c r="B74" s="176" t="s">
        <v>246</v>
      </c>
      <c r="C74" s="182" t="s">
        <v>469</v>
      </c>
      <c r="F74" s="178"/>
      <c r="G74" s="177"/>
      <c r="H74" s="178"/>
    </row>
    <row r="75" spans="1:8" x14ac:dyDescent="0.2">
      <c r="A75" s="183">
        <v>51</v>
      </c>
      <c r="B75" s="176" t="s">
        <v>247</v>
      </c>
      <c r="C75" s="182" t="s">
        <v>468</v>
      </c>
      <c r="F75" s="178"/>
      <c r="G75" s="177"/>
      <c r="H75" s="178"/>
    </row>
    <row r="76" spans="1:8" x14ac:dyDescent="0.2">
      <c r="A76" s="183">
        <v>52</v>
      </c>
      <c r="B76" s="176" t="s">
        <v>248</v>
      </c>
      <c r="C76" s="182" t="s">
        <v>469</v>
      </c>
      <c r="F76" s="178"/>
      <c r="G76" s="177"/>
      <c r="H76" s="178"/>
    </row>
    <row r="77" spans="1:8" x14ac:dyDescent="0.2">
      <c r="A77" s="183">
        <v>53</v>
      </c>
      <c r="B77" s="176" t="s">
        <v>248</v>
      </c>
      <c r="C77" s="182" t="s">
        <v>469</v>
      </c>
      <c r="F77" s="178"/>
      <c r="G77" s="177"/>
      <c r="H77" s="178"/>
    </row>
    <row r="78" spans="1:8" x14ac:dyDescent="0.2">
      <c r="A78" s="183">
        <v>55</v>
      </c>
      <c r="B78" s="176" t="s">
        <v>248</v>
      </c>
      <c r="C78" s="182" t="s">
        <v>469</v>
      </c>
      <c r="F78" s="178"/>
      <c r="G78" s="177"/>
      <c r="H78" s="178"/>
    </row>
    <row r="79" spans="1:8" x14ac:dyDescent="0.2">
      <c r="A79" s="183">
        <v>56</v>
      </c>
      <c r="B79" s="176" t="s">
        <v>248</v>
      </c>
      <c r="C79" s="182" t="s">
        <v>469</v>
      </c>
      <c r="F79" s="178"/>
      <c r="G79" s="177"/>
      <c r="H79" s="178"/>
    </row>
    <row r="80" spans="1:8" x14ac:dyDescent="0.2">
      <c r="A80" s="183">
        <v>57</v>
      </c>
      <c r="B80" s="176" t="s">
        <v>248</v>
      </c>
      <c r="C80" s="182" t="s">
        <v>469</v>
      </c>
      <c r="F80" s="178"/>
      <c r="G80" s="177"/>
      <c r="H80" s="178"/>
    </row>
    <row r="81" spans="1:8" x14ac:dyDescent="0.2">
      <c r="A81" s="183">
        <v>58</v>
      </c>
      <c r="B81" s="176" t="s">
        <v>249</v>
      </c>
      <c r="C81" s="182" t="s">
        <v>468</v>
      </c>
      <c r="F81" s="178"/>
      <c r="G81" s="177"/>
      <c r="H81" s="178"/>
    </row>
    <row r="82" spans="1:8" x14ac:dyDescent="0.2">
      <c r="A82" s="183">
        <v>59</v>
      </c>
      <c r="B82" s="176" t="s">
        <v>248</v>
      </c>
      <c r="C82" s="182" t="s">
        <v>469</v>
      </c>
      <c r="F82" s="178"/>
      <c r="G82" s="177"/>
      <c r="H82" s="178"/>
    </row>
    <row r="83" spans="1:8" x14ac:dyDescent="0.2">
      <c r="A83" s="183">
        <v>60</v>
      </c>
      <c r="B83" s="176" t="s">
        <v>248</v>
      </c>
      <c r="C83" s="182" t="s">
        <v>469</v>
      </c>
      <c r="F83" s="178"/>
      <c r="G83" s="177"/>
      <c r="H83" s="178"/>
    </row>
    <row r="84" spans="1:8" x14ac:dyDescent="0.2">
      <c r="A84" s="183">
        <v>62</v>
      </c>
      <c r="B84" s="176" t="s">
        <v>250</v>
      </c>
      <c r="C84" s="182" t="s">
        <v>468</v>
      </c>
    </row>
    <row r="85" spans="1:8" x14ac:dyDescent="0.2">
      <c r="A85" s="183">
        <v>63</v>
      </c>
      <c r="B85" s="176" t="s">
        <v>241</v>
      </c>
      <c r="C85" s="182" t="s">
        <v>469</v>
      </c>
    </row>
    <row r="86" spans="1:8" x14ac:dyDescent="0.2">
      <c r="A86" s="183">
        <v>64</v>
      </c>
      <c r="B86" s="176" t="s">
        <v>248</v>
      </c>
      <c r="C86" s="182" t="s">
        <v>469</v>
      </c>
    </row>
    <row r="87" spans="1:8" x14ac:dyDescent="0.2">
      <c r="A87" s="183">
        <v>65</v>
      </c>
      <c r="B87" s="176" t="s">
        <v>251</v>
      </c>
      <c r="C87" s="182" t="s">
        <v>469</v>
      </c>
    </row>
    <row r="88" spans="1:8" x14ac:dyDescent="0.2">
      <c r="A88" s="183">
        <v>66</v>
      </c>
      <c r="B88" s="176" t="s">
        <v>251</v>
      </c>
      <c r="C88" s="182" t="s">
        <v>469</v>
      </c>
    </row>
    <row r="89" spans="1:8" x14ac:dyDescent="0.2">
      <c r="A89" s="183">
        <v>67</v>
      </c>
      <c r="B89" s="176" t="s">
        <v>252</v>
      </c>
      <c r="C89" s="182" t="s">
        <v>469</v>
      </c>
    </row>
    <row r="90" spans="1:8" x14ac:dyDescent="0.2">
      <c r="A90" s="183">
        <v>71</v>
      </c>
      <c r="B90" s="176" t="s">
        <v>252</v>
      </c>
      <c r="C90" s="182" t="s">
        <v>469</v>
      </c>
    </row>
    <row r="91" spans="1:8" x14ac:dyDescent="0.2">
      <c r="A91" s="183">
        <v>72</v>
      </c>
      <c r="B91" s="176" t="s">
        <v>252</v>
      </c>
      <c r="C91" s="182" t="s">
        <v>469</v>
      </c>
    </row>
    <row r="92" spans="1:8" x14ac:dyDescent="0.2">
      <c r="A92" s="183">
        <v>73</v>
      </c>
      <c r="B92" s="176" t="s">
        <v>252</v>
      </c>
      <c r="C92" s="182" t="s">
        <v>469</v>
      </c>
    </row>
    <row r="93" spans="1:8" x14ac:dyDescent="0.2">
      <c r="A93" s="183">
        <v>74</v>
      </c>
      <c r="B93" s="176" t="s">
        <v>253</v>
      </c>
      <c r="C93" s="182" t="s">
        <v>469</v>
      </c>
    </row>
    <row r="94" spans="1:8" x14ac:dyDescent="0.2">
      <c r="A94" s="183">
        <v>75</v>
      </c>
      <c r="B94" s="176" t="s">
        <v>254</v>
      </c>
      <c r="C94" s="182" t="s">
        <v>469</v>
      </c>
    </row>
    <row r="95" spans="1:8" x14ac:dyDescent="0.2">
      <c r="A95" s="183">
        <v>76</v>
      </c>
      <c r="B95" s="176" t="s">
        <v>254</v>
      </c>
      <c r="C95" s="182" t="s">
        <v>469</v>
      </c>
    </row>
    <row r="96" spans="1:8" x14ac:dyDescent="0.2">
      <c r="A96" s="183">
        <v>77</v>
      </c>
      <c r="B96" s="176" t="s">
        <v>254</v>
      </c>
      <c r="C96" s="182" t="s">
        <v>469</v>
      </c>
    </row>
    <row r="97" spans="1:3" x14ac:dyDescent="0.2">
      <c r="A97" s="183">
        <v>78</v>
      </c>
      <c r="B97" s="176" t="s">
        <v>255</v>
      </c>
      <c r="C97" s="182" t="s">
        <v>469</v>
      </c>
    </row>
    <row r="98" spans="1:3" x14ac:dyDescent="0.2">
      <c r="A98" s="183">
        <v>79</v>
      </c>
      <c r="B98" s="176" t="s">
        <v>256</v>
      </c>
      <c r="C98" s="182" t="s">
        <v>468</v>
      </c>
    </row>
    <row r="99" spans="1:3" x14ac:dyDescent="0.2">
      <c r="A99" s="183">
        <v>80</v>
      </c>
      <c r="B99" s="176" t="s">
        <v>257</v>
      </c>
      <c r="C99" s="182" t="s">
        <v>469</v>
      </c>
    </row>
    <row r="100" spans="1:3" x14ac:dyDescent="0.2">
      <c r="A100" s="183">
        <v>81</v>
      </c>
      <c r="B100" s="176" t="s">
        <v>258</v>
      </c>
      <c r="C100" s="182" t="s">
        <v>469</v>
      </c>
    </row>
    <row r="101" spans="1:3" x14ac:dyDescent="0.2">
      <c r="A101" s="183">
        <v>82</v>
      </c>
      <c r="B101" s="176" t="s">
        <v>259</v>
      </c>
      <c r="C101" s="182" t="s">
        <v>469</v>
      </c>
    </row>
    <row r="102" spans="1:3" x14ac:dyDescent="0.2">
      <c r="A102" s="183">
        <v>83</v>
      </c>
      <c r="B102" s="176" t="s">
        <v>259</v>
      </c>
      <c r="C102" s="182" t="s">
        <v>469</v>
      </c>
    </row>
    <row r="103" spans="1:3" x14ac:dyDescent="0.2">
      <c r="A103" s="183">
        <v>84</v>
      </c>
      <c r="B103" s="176" t="s">
        <v>259</v>
      </c>
      <c r="C103" s="182" t="s">
        <v>469</v>
      </c>
    </row>
    <row r="104" spans="1:3" x14ac:dyDescent="0.2">
      <c r="A104" s="183">
        <v>85</v>
      </c>
      <c r="B104" s="176" t="s">
        <v>259</v>
      </c>
      <c r="C104" s="182" t="s">
        <v>469</v>
      </c>
    </row>
    <row r="105" spans="1:3" x14ac:dyDescent="0.2">
      <c r="A105" s="183">
        <v>86</v>
      </c>
      <c r="B105" s="176" t="s">
        <v>259</v>
      </c>
      <c r="C105" s="182" t="s">
        <v>469</v>
      </c>
    </row>
    <row r="106" spans="1:3" x14ac:dyDescent="0.2">
      <c r="A106" s="183">
        <v>87</v>
      </c>
      <c r="B106" s="176" t="s">
        <v>259</v>
      </c>
      <c r="C106" s="182" t="s">
        <v>469</v>
      </c>
    </row>
    <row r="107" spans="1:3" x14ac:dyDescent="0.2">
      <c r="A107" s="183">
        <v>88</v>
      </c>
      <c r="B107" s="176" t="s">
        <v>259</v>
      </c>
      <c r="C107" s="182" t="s">
        <v>469</v>
      </c>
    </row>
    <row r="108" spans="1:3" x14ac:dyDescent="0.2">
      <c r="A108" s="183">
        <v>91</v>
      </c>
      <c r="B108" s="176" t="s">
        <v>260</v>
      </c>
      <c r="C108" s="182" t="s">
        <v>469</v>
      </c>
    </row>
    <row r="109" spans="1:3" x14ac:dyDescent="0.2">
      <c r="A109" s="183">
        <v>92</v>
      </c>
      <c r="B109" s="176" t="s">
        <v>260</v>
      </c>
      <c r="C109" s="182" t="s">
        <v>469</v>
      </c>
    </row>
    <row r="110" spans="1:3" x14ac:dyDescent="0.2">
      <c r="A110" s="183">
        <v>93</v>
      </c>
      <c r="B110" s="176" t="s">
        <v>261</v>
      </c>
      <c r="C110" s="182" t="s">
        <v>468</v>
      </c>
    </row>
    <row r="111" spans="1:3" x14ac:dyDescent="0.2">
      <c r="A111" s="183">
        <v>94</v>
      </c>
      <c r="B111" s="176" t="s">
        <v>260</v>
      </c>
      <c r="C111" s="182" t="s">
        <v>469</v>
      </c>
    </row>
    <row r="112" spans="1:3" x14ac:dyDescent="0.2">
      <c r="A112" s="183">
        <v>95</v>
      </c>
      <c r="B112" s="176" t="s">
        <v>260</v>
      </c>
      <c r="C112" s="182" t="s">
        <v>469</v>
      </c>
    </row>
    <row r="113" spans="1:3" x14ac:dyDescent="0.2">
      <c r="A113" s="183">
        <v>96</v>
      </c>
      <c r="B113" s="176" t="s">
        <v>260</v>
      </c>
      <c r="C113" s="182" t="s">
        <v>469</v>
      </c>
    </row>
    <row r="114" spans="1:3" x14ac:dyDescent="0.2">
      <c r="A114" s="183">
        <v>97</v>
      </c>
      <c r="B114" s="176" t="s">
        <v>262</v>
      </c>
      <c r="C114" s="182" t="s">
        <v>469</v>
      </c>
    </row>
    <row r="115" spans="1:3" x14ac:dyDescent="0.2">
      <c r="A115" s="183">
        <v>98</v>
      </c>
      <c r="B115" s="176" t="s">
        <v>263</v>
      </c>
      <c r="C115" s="182" t="s">
        <v>469</v>
      </c>
    </row>
    <row r="116" spans="1:3" x14ac:dyDescent="0.2">
      <c r="A116" s="183">
        <v>99</v>
      </c>
      <c r="B116" s="176" t="s">
        <v>264</v>
      </c>
      <c r="C116" s="182" t="s">
        <v>469</v>
      </c>
    </row>
    <row r="117" spans="1:3" x14ac:dyDescent="0.2">
      <c r="A117" s="183">
        <v>100</v>
      </c>
      <c r="B117" s="176" t="s">
        <v>264</v>
      </c>
      <c r="C117" s="182" t="s">
        <v>469</v>
      </c>
    </row>
    <row r="118" spans="1:3" x14ac:dyDescent="0.2">
      <c r="A118" s="183">
        <v>101</v>
      </c>
      <c r="B118" s="176" t="s">
        <v>265</v>
      </c>
      <c r="C118" s="182" t="s">
        <v>469</v>
      </c>
    </row>
    <row r="119" spans="1:3" x14ac:dyDescent="0.2">
      <c r="A119" s="183">
        <v>102</v>
      </c>
      <c r="B119" s="176" t="s">
        <v>265</v>
      </c>
      <c r="C119" s="182" t="s">
        <v>469</v>
      </c>
    </row>
    <row r="120" spans="1:3" x14ac:dyDescent="0.2">
      <c r="A120" s="183">
        <v>103</v>
      </c>
      <c r="B120" s="176" t="s">
        <v>265</v>
      </c>
      <c r="C120" s="182" t="s">
        <v>469</v>
      </c>
    </row>
    <row r="121" spans="1:3" x14ac:dyDescent="0.2">
      <c r="A121" s="183">
        <v>104</v>
      </c>
      <c r="B121" s="176" t="s">
        <v>266</v>
      </c>
      <c r="C121" s="182" t="s">
        <v>469</v>
      </c>
    </row>
    <row r="122" spans="1:3" x14ac:dyDescent="0.2">
      <c r="A122" s="183">
        <v>105</v>
      </c>
      <c r="B122" s="176" t="s">
        <v>266</v>
      </c>
      <c r="C122" s="182" t="s">
        <v>469</v>
      </c>
    </row>
    <row r="123" spans="1:3" x14ac:dyDescent="0.2">
      <c r="A123" s="183">
        <v>106</v>
      </c>
      <c r="B123" s="176" t="s">
        <v>266</v>
      </c>
      <c r="C123" s="182" t="s">
        <v>469</v>
      </c>
    </row>
    <row r="124" spans="1:3" x14ac:dyDescent="0.2">
      <c r="A124" s="183">
        <v>107</v>
      </c>
      <c r="B124" s="176" t="s">
        <v>266</v>
      </c>
      <c r="C124" s="182" t="s">
        <v>469</v>
      </c>
    </row>
    <row r="125" spans="1:3" x14ac:dyDescent="0.2">
      <c r="A125" s="183">
        <v>108</v>
      </c>
      <c r="B125" s="176" t="s">
        <v>266</v>
      </c>
      <c r="C125" s="182" t="s">
        <v>469</v>
      </c>
    </row>
    <row r="126" spans="1:3" x14ac:dyDescent="0.2">
      <c r="A126" s="183">
        <v>109</v>
      </c>
      <c r="B126" s="176" t="s">
        <v>266</v>
      </c>
      <c r="C126" s="182" t="s">
        <v>469</v>
      </c>
    </row>
    <row r="127" spans="1:3" x14ac:dyDescent="0.2">
      <c r="A127" s="183">
        <v>110</v>
      </c>
      <c r="B127" s="176" t="s">
        <v>266</v>
      </c>
      <c r="C127" s="182" t="s">
        <v>469</v>
      </c>
    </row>
    <row r="128" spans="1:3" x14ac:dyDescent="0.2">
      <c r="A128" s="183">
        <v>111</v>
      </c>
      <c r="B128" s="176" t="s">
        <v>267</v>
      </c>
      <c r="C128" s="182" t="s">
        <v>469</v>
      </c>
    </row>
    <row r="129" spans="1:3" x14ac:dyDescent="0.2">
      <c r="A129" s="183">
        <v>112</v>
      </c>
      <c r="B129" s="176" t="s">
        <v>268</v>
      </c>
      <c r="C129" s="182" t="s">
        <v>469</v>
      </c>
    </row>
    <row r="130" spans="1:3" x14ac:dyDescent="0.2">
      <c r="A130" s="183">
        <v>113</v>
      </c>
      <c r="B130" s="176" t="s">
        <v>268</v>
      </c>
      <c r="C130" s="182" t="s">
        <v>469</v>
      </c>
    </row>
    <row r="131" spans="1:3" x14ac:dyDescent="0.2">
      <c r="A131" s="183">
        <v>115</v>
      </c>
      <c r="B131" s="176" t="s">
        <v>268</v>
      </c>
      <c r="C131" s="182" t="s">
        <v>469</v>
      </c>
    </row>
    <row r="132" spans="1:3" x14ac:dyDescent="0.2">
      <c r="A132" s="183">
        <v>116</v>
      </c>
      <c r="B132" s="176" t="s">
        <v>268</v>
      </c>
      <c r="C132" s="182" t="s">
        <v>469</v>
      </c>
    </row>
    <row r="133" spans="1:3" x14ac:dyDescent="0.2">
      <c r="A133" s="183">
        <v>117</v>
      </c>
      <c r="B133" s="176" t="s">
        <v>268</v>
      </c>
      <c r="C133" s="182" t="s">
        <v>469</v>
      </c>
    </row>
    <row r="134" spans="1:3" x14ac:dyDescent="0.2">
      <c r="A134" s="183">
        <v>118</v>
      </c>
      <c r="B134" s="176" t="s">
        <v>269</v>
      </c>
      <c r="C134" s="182" t="s">
        <v>469</v>
      </c>
    </row>
    <row r="135" spans="1:3" x14ac:dyDescent="0.2">
      <c r="A135" s="183">
        <v>119</v>
      </c>
      <c r="B135" s="176" t="s">
        <v>269</v>
      </c>
      <c r="C135" s="182" t="s">
        <v>469</v>
      </c>
    </row>
    <row r="136" spans="1:3" x14ac:dyDescent="0.2">
      <c r="A136" s="183">
        <v>120</v>
      </c>
      <c r="B136" s="176" t="s">
        <v>241</v>
      </c>
      <c r="C136" s="182" t="s">
        <v>469</v>
      </c>
    </row>
    <row r="137" spans="1:3" x14ac:dyDescent="0.2">
      <c r="A137" s="183">
        <v>121</v>
      </c>
      <c r="B137" s="176" t="s">
        <v>270</v>
      </c>
      <c r="C137" s="182" t="s">
        <v>468</v>
      </c>
    </row>
    <row r="138" spans="1:3" x14ac:dyDescent="0.2">
      <c r="A138" s="183">
        <v>122</v>
      </c>
      <c r="B138" s="176" t="s">
        <v>271</v>
      </c>
      <c r="C138" s="182" t="s">
        <v>468</v>
      </c>
    </row>
    <row r="139" spans="1:3" x14ac:dyDescent="0.2">
      <c r="A139" s="183">
        <v>123</v>
      </c>
      <c r="B139" s="176" t="s">
        <v>272</v>
      </c>
      <c r="C139" s="182" t="s">
        <v>468</v>
      </c>
    </row>
    <row r="140" spans="1:3" x14ac:dyDescent="0.2">
      <c r="A140" s="183">
        <v>124</v>
      </c>
      <c r="B140" s="176" t="s">
        <v>272</v>
      </c>
      <c r="C140" s="182" t="s">
        <v>468</v>
      </c>
    </row>
    <row r="141" spans="1:3" x14ac:dyDescent="0.2">
      <c r="A141" s="183">
        <v>125</v>
      </c>
      <c r="B141" s="176" t="s">
        <v>272</v>
      </c>
      <c r="C141" s="182" t="s">
        <v>468</v>
      </c>
    </row>
    <row r="142" spans="1:3" x14ac:dyDescent="0.2">
      <c r="A142" s="183">
        <v>126</v>
      </c>
      <c r="B142" s="176" t="s">
        <v>273</v>
      </c>
      <c r="C142" s="182" t="s">
        <v>468</v>
      </c>
    </row>
    <row r="143" spans="1:3" x14ac:dyDescent="0.2">
      <c r="A143" s="183">
        <v>127</v>
      </c>
      <c r="B143" s="176" t="s">
        <v>274</v>
      </c>
      <c r="C143" s="182" t="s">
        <v>468</v>
      </c>
    </row>
    <row r="144" spans="1:3" x14ac:dyDescent="0.2">
      <c r="A144" s="183">
        <v>128</v>
      </c>
      <c r="B144" s="176" t="s">
        <v>275</v>
      </c>
      <c r="C144" s="182" t="s">
        <v>468</v>
      </c>
    </row>
    <row r="145" spans="1:3" x14ac:dyDescent="0.2">
      <c r="A145" s="183">
        <v>129</v>
      </c>
      <c r="B145" s="176" t="s">
        <v>274</v>
      </c>
      <c r="C145" s="182" t="s">
        <v>468</v>
      </c>
    </row>
    <row r="146" spans="1:3" x14ac:dyDescent="0.2">
      <c r="A146" s="183">
        <v>130</v>
      </c>
      <c r="B146" s="176" t="s">
        <v>276</v>
      </c>
      <c r="C146" s="182" t="s">
        <v>468</v>
      </c>
    </row>
    <row r="147" spans="1:3" x14ac:dyDescent="0.2">
      <c r="A147" s="183">
        <v>131</v>
      </c>
      <c r="B147" s="176" t="s">
        <v>276</v>
      </c>
      <c r="C147" s="182" t="s">
        <v>468</v>
      </c>
    </row>
    <row r="148" spans="1:3" x14ac:dyDescent="0.2">
      <c r="A148" s="183">
        <v>132</v>
      </c>
      <c r="B148" s="176" t="s">
        <v>277</v>
      </c>
      <c r="C148" s="182" t="s">
        <v>468</v>
      </c>
    </row>
    <row r="149" spans="1:3" x14ac:dyDescent="0.2">
      <c r="A149" s="183">
        <v>133</v>
      </c>
      <c r="B149" s="176" t="s">
        <v>277</v>
      </c>
      <c r="C149" s="182" t="s">
        <v>468</v>
      </c>
    </row>
    <row r="150" spans="1:3" x14ac:dyDescent="0.2">
      <c r="A150" s="183">
        <v>134</v>
      </c>
      <c r="B150" s="176" t="s">
        <v>277</v>
      </c>
      <c r="C150" s="182" t="s">
        <v>468</v>
      </c>
    </row>
    <row r="151" spans="1:3" x14ac:dyDescent="0.2">
      <c r="A151" s="183">
        <v>135</v>
      </c>
      <c r="B151" s="176" t="s">
        <v>277</v>
      </c>
      <c r="C151" s="182" t="s">
        <v>468</v>
      </c>
    </row>
    <row r="152" spans="1:3" x14ac:dyDescent="0.2">
      <c r="A152" s="183">
        <v>136</v>
      </c>
      <c r="B152" s="176" t="s">
        <v>277</v>
      </c>
      <c r="C152" s="182" t="s">
        <v>468</v>
      </c>
    </row>
    <row r="153" spans="1:3" x14ac:dyDescent="0.2">
      <c r="A153" s="183">
        <v>137</v>
      </c>
      <c r="B153" s="176" t="s">
        <v>277</v>
      </c>
      <c r="C153" s="182" t="s">
        <v>468</v>
      </c>
    </row>
    <row r="154" spans="1:3" x14ac:dyDescent="0.2">
      <c r="A154" s="183">
        <v>138</v>
      </c>
      <c r="B154" s="176" t="s">
        <v>277</v>
      </c>
      <c r="C154" s="182" t="s">
        <v>468</v>
      </c>
    </row>
    <row r="155" spans="1:3" x14ac:dyDescent="0.2">
      <c r="A155" s="183">
        <v>140</v>
      </c>
      <c r="B155" s="176" t="s">
        <v>261</v>
      </c>
      <c r="C155" s="182" t="s">
        <v>468</v>
      </c>
    </row>
    <row r="156" spans="1:3" x14ac:dyDescent="0.2">
      <c r="A156" s="183">
        <v>141</v>
      </c>
      <c r="B156" s="176" t="s">
        <v>278</v>
      </c>
      <c r="C156" s="182" t="s">
        <v>468</v>
      </c>
    </row>
    <row r="157" spans="1:3" x14ac:dyDescent="0.2">
      <c r="A157" s="183">
        <v>142</v>
      </c>
      <c r="B157" s="176" t="s">
        <v>278</v>
      </c>
      <c r="C157" s="182" t="s">
        <v>468</v>
      </c>
    </row>
    <row r="158" spans="1:3" x14ac:dyDescent="0.2">
      <c r="A158" s="183">
        <v>143</v>
      </c>
      <c r="B158" s="176" t="s">
        <v>264</v>
      </c>
      <c r="C158" s="182" t="s">
        <v>469</v>
      </c>
    </row>
    <row r="159" spans="1:3" x14ac:dyDescent="0.2">
      <c r="A159" s="183">
        <v>144</v>
      </c>
      <c r="B159" s="176" t="s">
        <v>279</v>
      </c>
      <c r="C159" s="182" t="s">
        <v>468</v>
      </c>
    </row>
    <row r="160" spans="1:3" x14ac:dyDescent="0.2">
      <c r="A160" s="183">
        <v>145</v>
      </c>
      <c r="B160" s="176" t="s">
        <v>279</v>
      </c>
      <c r="C160" s="182" t="s">
        <v>468</v>
      </c>
    </row>
    <row r="161" spans="1:3" x14ac:dyDescent="0.2">
      <c r="A161" s="183">
        <v>146</v>
      </c>
      <c r="B161" s="176" t="s">
        <v>279</v>
      </c>
      <c r="C161" s="182" t="s">
        <v>468</v>
      </c>
    </row>
    <row r="162" spans="1:3" x14ac:dyDescent="0.2">
      <c r="A162" s="183">
        <v>147</v>
      </c>
      <c r="B162" s="176" t="s">
        <v>279</v>
      </c>
      <c r="C162" s="182" t="s">
        <v>468</v>
      </c>
    </row>
    <row r="163" spans="1:3" x14ac:dyDescent="0.2">
      <c r="A163" s="183">
        <v>148</v>
      </c>
      <c r="B163" s="176" t="s">
        <v>280</v>
      </c>
      <c r="C163" s="182" t="s">
        <v>468</v>
      </c>
    </row>
    <row r="164" spans="1:3" x14ac:dyDescent="0.2">
      <c r="A164" s="183">
        <v>149</v>
      </c>
      <c r="B164" s="176" t="s">
        <v>281</v>
      </c>
      <c r="C164" s="182" t="s">
        <v>468</v>
      </c>
    </row>
    <row r="165" spans="1:3" x14ac:dyDescent="0.2">
      <c r="A165" s="183">
        <v>150</v>
      </c>
      <c r="B165" s="176" t="s">
        <v>273</v>
      </c>
      <c r="C165" s="182" t="s">
        <v>468</v>
      </c>
    </row>
    <row r="166" spans="1:3" x14ac:dyDescent="0.2">
      <c r="A166" s="183">
        <v>151</v>
      </c>
      <c r="B166" s="176" t="s">
        <v>273</v>
      </c>
      <c r="C166" s="182" t="s">
        <v>468</v>
      </c>
    </row>
    <row r="167" spans="1:3" x14ac:dyDescent="0.2">
      <c r="A167" s="183">
        <v>152</v>
      </c>
      <c r="B167" s="176" t="s">
        <v>273</v>
      </c>
      <c r="C167" s="182" t="s">
        <v>468</v>
      </c>
    </row>
    <row r="168" spans="1:3" x14ac:dyDescent="0.2">
      <c r="A168" s="183">
        <v>153</v>
      </c>
      <c r="B168" s="176" t="s">
        <v>273</v>
      </c>
      <c r="C168" s="182" t="s">
        <v>468</v>
      </c>
    </row>
    <row r="169" spans="1:3" x14ac:dyDescent="0.2">
      <c r="A169" s="183">
        <v>154</v>
      </c>
      <c r="B169" s="176" t="s">
        <v>273</v>
      </c>
      <c r="C169" s="182" t="s">
        <v>468</v>
      </c>
    </row>
    <row r="170" spans="1:3" x14ac:dyDescent="0.2">
      <c r="A170" s="183">
        <v>155</v>
      </c>
      <c r="B170" s="176" t="s">
        <v>261</v>
      </c>
      <c r="C170" s="182" t="s">
        <v>469</v>
      </c>
    </row>
    <row r="171" spans="1:3" x14ac:dyDescent="0.2">
      <c r="A171" s="183">
        <v>156</v>
      </c>
      <c r="B171" s="176" t="s">
        <v>273</v>
      </c>
      <c r="C171" s="182" t="s">
        <v>468</v>
      </c>
    </row>
    <row r="172" spans="1:3" x14ac:dyDescent="0.2">
      <c r="A172" s="183">
        <v>157</v>
      </c>
      <c r="B172" s="176" t="s">
        <v>273</v>
      </c>
      <c r="C172" s="182" t="s">
        <v>468</v>
      </c>
    </row>
    <row r="173" spans="1:3" x14ac:dyDescent="0.2">
      <c r="A173" s="183">
        <v>158</v>
      </c>
      <c r="B173" s="176" t="s">
        <v>273</v>
      </c>
      <c r="C173" s="182" t="s">
        <v>468</v>
      </c>
    </row>
    <row r="174" spans="1:3" x14ac:dyDescent="0.2">
      <c r="A174" s="183">
        <v>159</v>
      </c>
      <c r="B174" s="176" t="s">
        <v>248</v>
      </c>
      <c r="C174" s="182" t="s">
        <v>469</v>
      </c>
    </row>
    <row r="175" spans="1:3" x14ac:dyDescent="0.2">
      <c r="A175" s="183">
        <v>160</v>
      </c>
      <c r="B175" s="176" t="s">
        <v>273</v>
      </c>
      <c r="C175" s="182" t="s">
        <v>468</v>
      </c>
    </row>
    <row r="176" spans="1:3" x14ac:dyDescent="0.2">
      <c r="A176" s="183">
        <v>161</v>
      </c>
      <c r="B176" s="176" t="s">
        <v>273</v>
      </c>
      <c r="C176" s="182" t="s">
        <v>468</v>
      </c>
    </row>
    <row r="177" spans="1:3" x14ac:dyDescent="0.2">
      <c r="A177" s="183">
        <v>162</v>
      </c>
      <c r="B177" s="176" t="s">
        <v>273</v>
      </c>
      <c r="C177" s="182" t="s">
        <v>468</v>
      </c>
    </row>
    <row r="178" spans="1:3" x14ac:dyDescent="0.2">
      <c r="A178" s="183">
        <v>163</v>
      </c>
      <c r="B178" s="176" t="s">
        <v>273</v>
      </c>
      <c r="C178" s="182" t="s">
        <v>468</v>
      </c>
    </row>
    <row r="179" spans="1:3" x14ac:dyDescent="0.2">
      <c r="A179" s="183">
        <v>164</v>
      </c>
      <c r="B179" s="176" t="s">
        <v>273</v>
      </c>
      <c r="C179" s="182" t="s">
        <v>468</v>
      </c>
    </row>
    <row r="180" spans="1:3" x14ac:dyDescent="0.2">
      <c r="A180" s="183">
        <v>165</v>
      </c>
      <c r="B180" s="176" t="s">
        <v>273</v>
      </c>
      <c r="C180" s="182" t="s">
        <v>468</v>
      </c>
    </row>
    <row r="181" spans="1:3" x14ac:dyDescent="0.2">
      <c r="A181" s="183">
        <v>166</v>
      </c>
      <c r="B181" s="176" t="s">
        <v>273</v>
      </c>
      <c r="C181" s="182" t="s">
        <v>468</v>
      </c>
    </row>
    <row r="182" spans="1:3" x14ac:dyDescent="0.2">
      <c r="A182" s="183">
        <v>167</v>
      </c>
      <c r="B182" s="176" t="s">
        <v>273</v>
      </c>
      <c r="C182" s="182" t="s">
        <v>468</v>
      </c>
    </row>
    <row r="183" spans="1:3" x14ac:dyDescent="0.2">
      <c r="A183" s="183">
        <v>168</v>
      </c>
      <c r="B183" s="176" t="s">
        <v>273</v>
      </c>
      <c r="C183" s="182" t="s">
        <v>468</v>
      </c>
    </row>
    <row r="184" spans="1:3" x14ac:dyDescent="0.2">
      <c r="A184" s="183">
        <v>169</v>
      </c>
      <c r="B184" s="176" t="s">
        <v>273</v>
      </c>
      <c r="C184" s="182" t="s">
        <v>468</v>
      </c>
    </row>
    <row r="185" spans="1:3" x14ac:dyDescent="0.2">
      <c r="A185" s="183">
        <v>170</v>
      </c>
      <c r="B185" s="176" t="s">
        <v>273</v>
      </c>
      <c r="C185" s="182" t="s">
        <v>468</v>
      </c>
    </row>
    <row r="186" spans="1:3" x14ac:dyDescent="0.2">
      <c r="A186" s="183">
        <v>171</v>
      </c>
      <c r="B186" s="176" t="s">
        <v>273</v>
      </c>
      <c r="C186" s="182" t="s">
        <v>468</v>
      </c>
    </row>
    <row r="187" spans="1:3" x14ac:dyDescent="0.2">
      <c r="A187" s="183">
        <v>172</v>
      </c>
      <c r="B187" s="176" t="s">
        <v>273</v>
      </c>
      <c r="C187" s="182" t="s">
        <v>468</v>
      </c>
    </row>
    <row r="188" spans="1:3" x14ac:dyDescent="0.2">
      <c r="A188" s="183">
        <v>173</v>
      </c>
      <c r="B188" s="176" t="s">
        <v>273</v>
      </c>
      <c r="C188" s="182" t="s">
        <v>468</v>
      </c>
    </row>
    <row r="189" spans="1:3" x14ac:dyDescent="0.2">
      <c r="A189" s="183">
        <v>174</v>
      </c>
      <c r="B189" s="176" t="s">
        <v>273</v>
      </c>
      <c r="C189" s="182" t="s">
        <v>468</v>
      </c>
    </row>
    <row r="190" spans="1:3" x14ac:dyDescent="0.2">
      <c r="A190" s="183">
        <v>175</v>
      </c>
      <c r="B190" s="176" t="s">
        <v>273</v>
      </c>
      <c r="C190" s="182" t="s">
        <v>468</v>
      </c>
    </row>
    <row r="191" spans="1:3" x14ac:dyDescent="0.2">
      <c r="A191" s="183">
        <v>176</v>
      </c>
      <c r="B191" s="176" t="s">
        <v>273</v>
      </c>
      <c r="C191" s="182" t="s">
        <v>468</v>
      </c>
    </row>
    <row r="192" spans="1:3" x14ac:dyDescent="0.2">
      <c r="A192" s="183">
        <v>177</v>
      </c>
      <c r="B192" s="176" t="s">
        <v>273</v>
      </c>
      <c r="C192" s="182" t="s">
        <v>468</v>
      </c>
    </row>
    <row r="193" spans="1:3" x14ac:dyDescent="0.2">
      <c r="A193" s="183">
        <v>178</v>
      </c>
      <c r="B193" s="176" t="s">
        <v>282</v>
      </c>
      <c r="C193" s="182" t="s">
        <v>468</v>
      </c>
    </row>
    <row r="194" spans="1:3" x14ac:dyDescent="0.2">
      <c r="A194" s="183">
        <v>179</v>
      </c>
      <c r="B194" s="176" t="s">
        <v>273</v>
      </c>
      <c r="C194" s="182" t="s">
        <v>468</v>
      </c>
    </row>
    <row r="195" spans="1:3" x14ac:dyDescent="0.2">
      <c r="A195" s="183">
        <v>180</v>
      </c>
      <c r="B195" s="176" t="s">
        <v>273</v>
      </c>
      <c r="C195" s="182" t="s">
        <v>468</v>
      </c>
    </row>
    <row r="196" spans="1:3" x14ac:dyDescent="0.2">
      <c r="A196" s="183">
        <v>181</v>
      </c>
      <c r="B196" s="176" t="s">
        <v>273</v>
      </c>
      <c r="C196" s="182" t="s">
        <v>468</v>
      </c>
    </row>
    <row r="197" spans="1:3" x14ac:dyDescent="0.2">
      <c r="A197" s="183">
        <v>182</v>
      </c>
      <c r="B197" s="176" t="s">
        <v>273</v>
      </c>
      <c r="C197" s="182" t="s">
        <v>468</v>
      </c>
    </row>
    <row r="198" spans="1:3" x14ac:dyDescent="0.2">
      <c r="A198" s="183">
        <v>183</v>
      </c>
      <c r="B198" s="176" t="s">
        <v>273</v>
      </c>
      <c r="C198" s="182" t="s">
        <v>468</v>
      </c>
    </row>
    <row r="199" spans="1:3" x14ac:dyDescent="0.2">
      <c r="A199" s="183">
        <v>184</v>
      </c>
      <c r="B199" s="176" t="s">
        <v>273</v>
      </c>
      <c r="C199" s="182" t="s">
        <v>468</v>
      </c>
    </row>
    <row r="200" spans="1:3" x14ac:dyDescent="0.2">
      <c r="A200" s="183">
        <v>185</v>
      </c>
      <c r="B200" s="176" t="s">
        <v>273</v>
      </c>
      <c r="C200" s="182" t="s">
        <v>468</v>
      </c>
    </row>
    <row r="201" spans="1:3" x14ac:dyDescent="0.2">
      <c r="A201" s="183">
        <v>186</v>
      </c>
      <c r="B201" s="176" t="s">
        <v>273</v>
      </c>
      <c r="C201" s="182" t="s">
        <v>468</v>
      </c>
    </row>
    <row r="202" spans="1:3" x14ac:dyDescent="0.2">
      <c r="A202" s="183">
        <v>187</v>
      </c>
      <c r="B202" s="176" t="s">
        <v>273</v>
      </c>
      <c r="C202" s="182" t="s">
        <v>468</v>
      </c>
    </row>
    <row r="203" spans="1:3" x14ac:dyDescent="0.2">
      <c r="A203" s="183">
        <v>188</v>
      </c>
      <c r="B203" s="176" t="s">
        <v>273</v>
      </c>
      <c r="C203" s="182" t="s">
        <v>468</v>
      </c>
    </row>
    <row r="204" spans="1:3" x14ac:dyDescent="0.2">
      <c r="A204" s="183">
        <v>189</v>
      </c>
      <c r="B204" s="176" t="s">
        <v>273</v>
      </c>
      <c r="C204" s="182" t="s">
        <v>469</v>
      </c>
    </row>
    <row r="205" spans="1:3" x14ac:dyDescent="0.2">
      <c r="A205" s="183">
        <v>190</v>
      </c>
      <c r="B205" s="176" t="s">
        <v>273</v>
      </c>
      <c r="C205" s="182" t="s">
        <v>469</v>
      </c>
    </row>
    <row r="206" spans="1:3" x14ac:dyDescent="0.2">
      <c r="A206" s="183">
        <v>191</v>
      </c>
      <c r="B206" s="176" t="s">
        <v>273</v>
      </c>
      <c r="C206" s="182" t="s">
        <v>469</v>
      </c>
    </row>
    <row r="207" spans="1:3" x14ac:dyDescent="0.2">
      <c r="A207" s="183">
        <v>192</v>
      </c>
      <c r="B207" s="176" t="s">
        <v>273</v>
      </c>
      <c r="C207" s="182" t="s">
        <v>469</v>
      </c>
    </row>
    <row r="208" spans="1:3" x14ac:dyDescent="0.2">
      <c r="A208" s="183">
        <v>193</v>
      </c>
      <c r="B208" s="176" t="s">
        <v>273</v>
      </c>
      <c r="C208" s="182" t="s">
        <v>469</v>
      </c>
    </row>
    <row r="209" spans="1:3" x14ac:dyDescent="0.2">
      <c r="A209" s="183">
        <v>194</v>
      </c>
      <c r="B209" s="176" t="s">
        <v>273</v>
      </c>
      <c r="C209" s="182" t="s">
        <v>469</v>
      </c>
    </row>
    <row r="210" spans="1:3" x14ac:dyDescent="0.2">
      <c r="A210" s="183">
        <v>195</v>
      </c>
      <c r="B210" s="176" t="s">
        <v>273</v>
      </c>
      <c r="C210" s="182" t="s">
        <v>469</v>
      </c>
    </row>
    <row r="211" spans="1:3" x14ac:dyDescent="0.2">
      <c r="A211" s="183">
        <v>196</v>
      </c>
      <c r="B211" s="176" t="s">
        <v>273</v>
      </c>
      <c r="C211" s="182" t="s">
        <v>469</v>
      </c>
    </row>
    <row r="212" spans="1:3" x14ac:dyDescent="0.2">
      <c r="A212" s="183">
        <v>197</v>
      </c>
      <c r="B212" s="176" t="s">
        <v>273</v>
      </c>
      <c r="C212" s="182" t="s">
        <v>469</v>
      </c>
    </row>
    <row r="213" spans="1:3" x14ac:dyDescent="0.2">
      <c r="A213" s="183">
        <v>198</v>
      </c>
      <c r="B213" s="176" t="s">
        <v>273</v>
      </c>
      <c r="C213" s="182" t="s">
        <v>469</v>
      </c>
    </row>
    <row r="214" spans="1:3" x14ac:dyDescent="0.2">
      <c r="A214" s="183">
        <v>199</v>
      </c>
      <c r="B214" s="176" t="s">
        <v>273</v>
      </c>
      <c r="C214" s="182" t="s">
        <v>469</v>
      </c>
    </row>
    <row r="215" spans="1:3" x14ac:dyDescent="0.2">
      <c r="A215" s="183">
        <v>201</v>
      </c>
      <c r="B215" s="176" t="s">
        <v>273</v>
      </c>
      <c r="C215" s="182" t="s">
        <v>469</v>
      </c>
    </row>
    <row r="216" spans="1:3" x14ac:dyDescent="0.2">
      <c r="A216" s="183">
        <v>202</v>
      </c>
      <c r="B216" s="176" t="s">
        <v>273</v>
      </c>
      <c r="C216" s="182" t="s">
        <v>469</v>
      </c>
    </row>
    <row r="217" spans="1:3" x14ac:dyDescent="0.2">
      <c r="A217" s="183">
        <v>203</v>
      </c>
      <c r="B217" s="176" t="s">
        <v>273</v>
      </c>
      <c r="C217" s="182" t="s">
        <v>469</v>
      </c>
    </row>
    <row r="218" spans="1:3" x14ac:dyDescent="0.2">
      <c r="A218" s="183">
        <v>204</v>
      </c>
      <c r="B218" s="176" t="s">
        <v>273</v>
      </c>
      <c r="C218" s="182" t="s">
        <v>469</v>
      </c>
    </row>
    <row r="219" spans="1:3" x14ac:dyDescent="0.2">
      <c r="A219" s="183">
        <v>205</v>
      </c>
      <c r="B219" s="176" t="s">
        <v>273</v>
      </c>
      <c r="C219" s="182" t="s">
        <v>469</v>
      </c>
    </row>
    <row r="220" spans="1:3" x14ac:dyDescent="0.2">
      <c r="A220" s="183">
        <v>206</v>
      </c>
      <c r="B220" s="176" t="s">
        <v>273</v>
      </c>
      <c r="C220" s="182" t="s">
        <v>469</v>
      </c>
    </row>
    <row r="221" spans="1:3" x14ac:dyDescent="0.2">
      <c r="A221" s="183">
        <v>207</v>
      </c>
      <c r="B221" s="176" t="s">
        <v>273</v>
      </c>
      <c r="C221" s="182" t="s">
        <v>469</v>
      </c>
    </row>
    <row r="222" spans="1:3" x14ac:dyDescent="0.2">
      <c r="A222" s="183">
        <v>208</v>
      </c>
      <c r="B222" s="176" t="s">
        <v>273</v>
      </c>
      <c r="C222" s="182" t="s">
        <v>469</v>
      </c>
    </row>
    <row r="223" spans="1:3" x14ac:dyDescent="0.2">
      <c r="A223" s="183">
        <v>209</v>
      </c>
      <c r="B223" s="176" t="s">
        <v>273</v>
      </c>
      <c r="C223" s="182" t="s">
        <v>468</v>
      </c>
    </row>
    <row r="224" spans="1:3" x14ac:dyDescent="0.2">
      <c r="A224" s="183">
        <v>210</v>
      </c>
      <c r="B224" s="176" t="s">
        <v>273</v>
      </c>
      <c r="C224" s="182" t="s">
        <v>468</v>
      </c>
    </row>
    <row r="225" spans="1:3" x14ac:dyDescent="0.2">
      <c r="A225" s="183">
        <v>211</v>
      </c>
      <c r="B225" s="176" t="s">
        <v>273</v>
      </c>
      <c r="C225" s="182" t="s">
        <v>468</v>
      </c>
    </row>
    <row r="226" spans="1:3" x14ac:dyDescent="0.2">
      <c r="A226" s="183">
        <v>212</v>
      </c>
      <c r="B226" s="176" t="s">
        <v>273</v>
      </c>
      <c r="C226" s="182" t="s">
        <v>468</v>
      </c>
    </row>
    <row r="227" spans="1:3" x14ac:dyDescent="0.2">
      <c r="A227" s="183">
        <v>213</v>
      </c>
      <c r="B227" s="176" t="s">
        <v>273</v>
      </c>
      <c r="C227" s="182" t="s">
        <v>468</v>
      </c>
    </row>
    <row r="228" spans="1:3" x14ac:dyDescent="0.2">
      <c r="A228" s="183">
        <v>214</v>
      </c>
      <c r="B228" s="176" t="s">
        <v>273</v>
      </c>
      <c r="C228" s="182" t="s">
        <v>468</v>
      </c>
    </row>
    <row r="229" spans="1:3" x14ac:dyDescent="0.2">
      <c r="A229" s="183">
        <v>215</v>
      </c>
      <c r="B229" s="176" t="s">
        <v>273</v>
      </c>
      <c r="C229" s="182" t="s">
        <v>468</v>
      </c>
    </row>
    <row r="230" spans="1:3" x14ac:dyDescent="0.2">
      <c r="A230" s="183">
        <v>216</v>
      </c>
      <c r="B230" s="176" t="s">
        <v>273</v>
      </c>
      <c r="C230" s="182" t="s">
        <v>468</v>
      </c>
    </row>
    <row r="231" spans="1:3" x14ac:dyDescent="0.2">
      <c r="A231" s="183">
        <v>217</v>
      </c>
      <c r="B231" s="176" t="s">
        <v>273</v>
      </c>
      <c r="C231" s="182" t="s">
        <v>468</v>
      </c>
    </row>
    <row r="232" spans="1:3" x14ac:dyDescent="0.2">
      <c r="A232" s="183">
        <v>218</v>
      </c>
      <c r="B232" s="176" t="s">
        <v>273</v>
      </c>
      <c r="C232" s="182" t="s">
        <v>468</v>
      </c>
    </row>
    <row r="233" spans="1:3" x14ac:dyDescent="0.2">
      <c r="A233" s="183">
        <v>219</v>
      </c>
      <c r="B233" s="176" t="s">
        <v>273</v>
      </c>
      <c r="C233" s="182" t="s">
        <v>468</v>
      </c>
    </row>
    <row r="234" spans="1:3" x14ac:dyDescent="0.2">
      <c r="A234" s="183">
        <v>220</v>
      </c>
      <c r="B234" s="176" t="s">
        <v>273</v>
      </c>
      <c r="C234" s="182" t="s">
        <v>468</v>
      </c>
    </row>
    <row r="235" spans="1:3" x14ac:dyDescent="0.2">
      <c r="A235" s="183">
        <v>221</v>
      </c>
      <c r="B235" s="176" t="s">
        <v>273</v>
      </c>
      <c r="C235" s="182" t="s">
        <v>468</v>
      </c>
    </row>
    <row r="236" spans="1:3" x14ac:dyDescent="0.2">
      <c r="A236" s="183">
        <v>222</v>
      </c>
      <c r="B236" s="176" t="s">
        <v>273</v>
      </c>
      <c r="C236" s="182" t="s">
        <v>468</v>
      </c>
    </row>
    <row r="237" spans="1:3" x14ac:dyDescent="0.2">
      <c r="A237" s="183">
        <v>223</v>
      </c>
      <c r="B237" s="176" t="s">
        <v>273</v>
      </c>
      <c r="C237" s="182" t="s">
        <v>468</v>
      </c>
    </row>
    <row r="238" spans="1:3" x14ac:dyDescent="0.2">
      <c r="A238" s="183">
        <v>224</v>
      </c>
      <c r="B238" s="176" t="s">
        <v>273</v>
      </c>
      <c r="C238" s="182" t="s">
        <v>468</v>
      </c>
    </row>
    <row r="239" spans="1:3" x14ac:dyDescent="0.2">
      <c r="A239" s="183">
        <v>225</v>
      </c>
      <c r="B239" s="176" t="s">
        <v>273</v>
      </c>
      <c r="C239" s="182" t="s">
        <v>468</v>
      </c>
    </row>
    <row r="240" spans="1:3" x14ac:dyDescent="0.2">
      <c r="A240" s="183">
        <v>226</v>
      </c>
      <c r="B240" s="176" t="s">
        <v>273</v>
      </c>
      <c r="C240" s="182" t="s">
        <v>468</v>
      </c>
    </row>
    <row r="241" spans="1:3" x14ac:dyDescent="0.2">
      <c r="A241" s="183">
        <v>227</v>
      </c>
      <c r="B241" s="176" t="s">
        <v>273</v>
      </c>
      <c r="C241" s="182" t="s">
        <v>468</v>
      </c>
    </row>
    <row r="242" spans="1:3" x14ac:dyDescent="0.2">
      <c r="A242" s="183">
        <v>228</v>
      </c>
      <c r="B242" s="176" t="s">
        <v>283</v>
      </c>
      <c r="C242" s="182" t="s">
        <v>469</v>
      </c>
    </row>
    <row r="243" spans="1:3" x14ac:dyDescent="0.2">
      <c r="A243" s="183">
        <v>229</v>
      </c>
      <c r="B243" s="176" t="s">
        <v>283</v>
      </c>
      <c r="C243" s="182" t="s">
        <v>469</v>
      </c>
    </row>
    <row r="244" spans="1:3" x14ac:dyDescent="0.2">
      <c r="A244" s="183">
        <v>230</v>
      </c>
      <c r="B244" s="176" t="s">
        <v>273</v>
      </c>
      <c r="C244" s="182" t="s">
        <v>469</v>
      </c>
    </row>
    <row r="245" spans="1:3" x14ac:dyDescent="0.2">
      <c r="A245" s="183">
        <v>231</v>
      </c>
      <c r="B245" s="176" t="s">
        <v>261</v>
      </c>
      <c r="C245" s="182" t="s">
        <v>468</v>
      </c>
    </row>
    <row r="246" spans="1:3" x14ac:dyDescent="0.2">
      <c r="A246" s="183">
        <v>233</v>
      </c>
      <c r="B246" s="176" t="s">
        <v>261</v>
      </c>
      <c r="C246" s="182" t="s">
        <v>468</v>
      </c>
    </row>
    <row r="247" spans="1:3" x14ac:dyDescent="0.2">
      <c r="A247" s="183">
        <v>234</v>
      </c>
      <c r="B247" s="176" t="s">
        <v>261</v>
      </c>
      <c r="C247" s="182" t="s">
        <v>468</v>
      </c>
    </row>
    <row r="248" spans="1:3" x14ac:dyDescent="0.2">
      <c r="A248" s="183">
        <v>235</v>
      </c>
      <c r="B248" s="176" t="s">
        <v>261</v>
      </c>
      <c r="C248" s="182" t="s">
        <v>468</v>
      </c>
    </row>
    <row r="249" spans="1:3" x14ac:dyDescent="0.2">
      <c r="A249" s="183">
        <v>236</v>
      </c>
      <c r="B249" s="176" t="s">
        <v>261</v>
      </c>
      <c r="C249" s="182" t="s">
        <v>468</v>
      </c>
    </row>
    <row r="250" spans="1:3" x14ac:dyDescent="0.2">
      <c r="A250" s="183">
        <v>237</v>
      </c>
      <c r="B250" s="176" t="s">
        <v>261</v>
      </c>
      <c r="C250" s="182" t="s">
        <v>468</v>
      </c>
    </row>
    <row r="251" spans="1:3" x14ac:dyDescent="0.2">
      <c r="A251" s="183">
        <v>238</v>
      </c>
      <c r="B251" s="176" t="s">
        <v>273</v>
      </c>
      <c r="C251" s="182" t="s">
        <v>468</v>
      </c>
    </row>
    <row r="252" spans="1:3" x14ac:dyDescent="0.2">
      <c r="A252" s="183">
        <v>241</v>
      </c>
      <c r="B252" s="176" t="s">
        <v>284</v>
      </c>
      <c r="C252" s="182" t="s">
        <v>468</v>
      </c>
    </row>
    <row r="253" spans="1:3" x14ac:dyDescent="0.2">
      <c r="A253" s="183">
        <v>242</v>
      </c>
      <c r="B253" s="176" t="s">
        <v>285</v>
      </c>
      <c r="C253" s="182" t="s">
        <v>468</v>
      </c>
    </row>
    <row r="254" spans="1:3" x14ac:dyDescent="0.2">
      <c r="A254" s="183">
        <v>243</v>
      </c>
      <c r="B254" s="176" t="s">
        <v>249</v>
      </c>
      <c r="C254" s="182" t="s">
        <v>468</v>
      </c>
    </row>
    <row r="255" spans="1:3" x14ac:dyDescent="0.2">
      <c r="A255" s="183">
        <v>244</v>
      </c>
      <c r="B255" s="176" t="s">
        <v>273</v>
      </c>
      <c r="C255" s="182" t="s">
        <v>468</v>
      </c>
    </row>
    <row r="256" spans="1:3" x14ac:dyDescent="0.2">
      <c r="A256" s="183">
        <v>245</v>
      </c>
      <c r="B256" s="176" t="s">
        <v>285</v>
      </c>
      <c r="C256" s="182" t="s">
        <v>468</v>
      </c>
    </row>
    <row r="257" spans="1:3" x14ac:dyDescent="0.2">
      <c r="A257" s="183">
        <v>246</v>
      </c>
      <c r="B257" s="176" t="s">
        <v>286</v>
      </c>
      <c r="C257" s="182" t="s">
        <v>468</v>
      </c>
    </row>
    <row r="258" spans="1:3" x14ac:dyDescent="0.2">
      <c r="A258" s="183">
        <v>247</v>
      </c>
      <c r="B258" s="176" t="s">
        <v>285</v>
      </c>
      <c r="C258" s="182" t="s">
        <v>468</v>
      </c>
    </row>
    <row r="259" spans="1:3" x14ac:dyDescent="0.2">
      <c r="A259" s="183">
        <v>248</v>
      </c>
      <c r="B259" s="176" t="s">
        <v>273</v>
      </c>
      <c r="C259" s="182" t="s">
        <v>468</v>
      </c>
    </row>
    <row r="260" spans="1:3" x14ac:dyDescent="0.2">
      <c r="A260" s="183">
        <v>249</v>
      </c>
      <c r="B260" s="176" t="s">
        <v>285</v>
      </c>
      <c r="C260" s="182" t="s">
        <v>468</v>
      </c>
    </row>
    <row r="261" spans="1:3" x14ac:dyDescent="0.2">
      <c r="A261" s="183">
        <v>250</v>
      </c>
      <c r="B261" s="176" t="s">
        <v>287</v>
      </c>
      <c r="C261" s="182" t="s">
        <v>469</v>
      </c>
    </row>
    <row r="262" spans="1:3" x14ac:dyDescent="0.2">
      <c r="A262" s="183">
        <v>251</v>
      </c>
      <c r="B262" s="176" t="s">
        <v>287</v>
      </c>
      <c r="C262" s="182" t="s">
        <v>469</v>
      </c>
    </row>
    <row r="263" spans="1:3" x14ac:dyDescent="0.2">
      <c r="A263" s="183">
        <v>252</v>
      </c>
      <c r="B263" s="176" t="s">
        <v>287</v>
      </c>
      <c r="C263" s="182" t="s">
        <v>469</v>
      </c>
    </row>
    <row r="264" spans="1:3" x14ac:dyDescent="0.2">
      <c r="A264" s="183">
        <v>253</v>
      </c>
      <c r="B264" s="176" t="s">
        <v>287</v>
      </c>
      <c r="C264" s="182" t="s">
        <v>469</v>
      </c>
    </row>
    <row r="265" spans="1:3" x14ac:dyDescent="0.2">
      <c r="A265" s="183">
        <v>254</v>
      </c>
      <c r="B265" s="176" t="s">
        <v>288</v>
      </c>
      <c r="C265" s="182" t="s">
        <v>468</v>
      </c>
    </row>
    <row r="266" spans="1:3" x14ac:dyDescent="0.2">
      <c r="A266" s="183">
        <v>255</v>
      </c>
      <c r="B266" s="176" t="s">
        <v>289</v>
      </c>
      <c r="C266" s="182" t="s">
        <v>468</v>
      </c>
    </row>
    <row r="267" spans="1:3" x14ac:dyDescent="0.2">
      <c r="A267" s="183">
        <v>257</v>
      </c>
      <c r="B267" s="176" t="s">
        <v>290</v>
      </c>
      <c r="C267" s="182" t="s">
        <v>468</v>
      </c>
    </row>
    <row r="268" spans="1:3" x14ac:dyDescent="0.2">
      <c r="A268" s="183">
        <v>258</v>
      </c>
      <c r="B268" s="176" t="s">
        <v>291</v>
      </c>
      <c r="C268" s="182" t="s">
        <v>468</v>
      </c>
    </row>
    <row r="269" spans="1:3" x14ac:dyDescent="0.2">
      <c r="A269" s="183">
        <v>259</v>
      </c>
      <c r="B269" s="176" t="s">
        <v>292</v>
      </c>
      <c r="C269" s="182" t="s">
        <v>468</v>
      </c>
    </row>
    <row r="270" spans="1:3" x14ac:dyDescent="0.2">
      <c r="A270" s="183">
        <v>260</v>
      </c>
      <c r="B270" s="176" t="s">
        <v>291</v>
      </c>
      <c r="C270" s="182" t="s">
        <v>469</v>
      </c>
    </row>
    <row r="271" spans="1:3" x14ac:dyDescent="0.2">
      <c r="A271" s="183">
        <v>261</v>
      </c>
      <c r="B271" s="176" t="s">
        <v>291</v>
      </c>
      <c r="C271" s="182" t="s">
        <v>468</v>
      </c>
    </row>
    <row r="272" spans="1:3" x14ac:dyDescent="0.2">
      <c r="A272" s="183">
        <v>262</v>
      </c>
      <c r="B272" s="176" t="s">
        <v>291</v>
      </c>
      <c r="C272" s="182" t="s">
        <v>468</v>
      </c>
    </row>
    <row r="273" spans="1:3" x14ac:dyDescent="0.2">
      <c r="A273" s="183">
        <v>263</v>
      </c>
      <c r="B273" s="176" t="s">
        <v>291</v>
      </c>
      <c r="C273" s="182" t="s">
        <v>468</v>
      </c>
    </row>
    <row r="274" spans="1:3" x14ac:dyDescent="0.2">
      <c r="A274" s="183">
        <v>264</v>
      </c>
      <c r="B274" s="176" t="s">
        <v>291</v>
      </c>
      <c r="C274" s="182" t="s">
        <v>468</v>
      </c>
    </row>
    <row r="275" spans="1:3" x14ac:dyDescent="0.2">
      <c r="A275" s="183">
        <v>265</v>
      </c>
      <c r="B275" s="176" t="s">
        <v>293</v>
      </c>
      <c r="C275" s="182" t="s">
        <v>469</v>
      </c>
    </row>
    <row r="276" spans="1:3" x14ac:dyDescent="0.2">
      <c r="A276" s="183">
        <v>266</v>
      </c>
      <c r="B276" s="176" t="s">
        <v>293</v>
      </c>
      <c r="C276" s="182" t="s">
        <v>469</v>
      </c>
    </row>
    <row r="277" spans="1:3" x14ac:dyDescent="0.2">
      <c r="A277" s="183">
        <v>267</v>
      </c>
      <c r="B277" s="176" t="s">
        <v>293</v>
      </c>
      <c r="C277" s="182" t="s">
        <v>469</v>
      </c>
    </row>
    <row r="278" spans="1:3" x14ac:dyDescent="0.2">
      <c r="A278" s="183">
        <v>268</v>
      </c>
      <c r="B278" s="176" t="s">
        <v>293</v>
      </c>
      <c r="C278" s="182" t="s">
        <v>469</v>
      </c>
    </row>
    <row r="279" spans="1:3" x14ac:dyDescent="0.2">
      <c r="A279" s="183">
        <v>269</v>
      </c>
      <c r="B279" s="176" t="s">
        <v>293</v>
      </c>
      <c r="C279" s="182" t="s">
        <v>469</v>
      </c>
    </row>
    <row r="280" spans="1:3" x14ac:dyDescent="0.2">
      <c r="A280" s="183">
        <v>270</v>
      </c>
      <c r="B280" s="176" t="s">
        <v>293</v>
      </c>
      <c r="C280" s="182" t="s">
        <v>469</v>
      </c>
    </row>
    <row r="281" spans="1:3" x14ac:dyDescent="0.2">
      <c r="A281" s="183">
        <v>271</v>
      </c>
      <c r="B281" s="176" t="s">
        <v>293</v>
      </c>
      <c r="C281" s="182" t="s">
        <v>469</v>
      </c>
    </row>
    <row r="282" spans="1:3" x14ac:dyDescent="0.2">
      <c r="A282" s="183">
        <v>272</v>
      </c>
      <c r="B282" s="176" t="s">
        <v>293</v>
      </c>
      <c r="C282" s="182" t="s">
        <v>469</v>
      </c>
    </row>
    <row r="283" spans="1:3" x14ac:dyDescent="0.2">
      <c r="A283" s="183">
        <v>273</v>
      </c>
      <c r="B283" s="176" t="s">
        <v>293</v>
      </c>
      <c r="C283" s="182" t="s">
        <v>469</v>
      </c>
    </row>
    <row r="284" spans="1:3" x14ac:dyDescent="0.2">
      <c r="A284" s="183">
        <v>274</v>
      </c>
      <c r="B284" s="176" t="s">
        <v>293</v>
      </c>
      <c r="C284" s="182" t="s">
        <v>469</v>
      </c>
    </row>
    <row r="285" spans="1:3" x14ac:dyDescent="0.2">
      <c r="A285" s="183">
        <v>276</v>
      </c>
      <c r="B285" s="176" t="s">
        <v>293</v>
      </c>
      <c r="C285" s="182" t="s">
        <v>469</v>
      </c>
    </row>
    <row r="286" spans="1:3" x14ac:dyDescent="0.2">
      <c r="A286" s="183">
        <v>277</v>
      </c>
      <c r="B286" s="176" t="s">
        <v>294</v>
      </c>
      <c r="C286" s="182" t="s">
        <v>469</v>
      </c>
    </row>
    <row r="287" spans="1:3" x14ac:dyDescent="0.2">
      <c r="A287" s="183">
        <v>278</v>
      </c>
      <c r="B287" s="176" t="s">
        <v>295</v>
      </c>
      <c r="C287" s="182" t="s">
        <v>469</v>
      </c>
    </row>
    <row r="288" spans="1:3" x14ac:dyDescent="0.2">
      <c r="A288" s="183">
        <v>279</v>
      </c>
      <c r="B288" s="176" t="s">
        <v>296</v>
      </c>
      <c r="C288" s="182" t="s">
        <v>469</v>
      </c>
    </row>
    <row r="289" spans="1:3" x14ac:dyDescent="0.2">
      <c r="A289" s="183">
        <v>280</v>
      </c>
      <c r="B289" s="176" t="s">
        <v>297</v>
      </c>
      <c r="C289" s="182" t="s">
        <v>469</v>
      </c>
    </row>
    <row r="290" spans="1:3" x14ac:dyDescent="0.2">
      <c r="A290" s="183">
        <v>281</v>
      </c>
      <c r="B290" s="176" t="s">
        <v>298</v>
      </c>
      <c r="C290" s="182" t="s">
        <v>468</v>
      </c>
    </row>
    <row r="291" spans="1:3" x14ac:dyDescent="0.2">
      <c r="A291" s="183">
        <v>283</v>
      </c>
      <c r="B291" s="176" t="s">
        <v>299</v>
      </c>
      <c r="C291" s="182" t="s">
        <v>468</v>
      </c>
    </row>
    <row r="292" spans="1:3" x14ac:dyDescent="0.2">
      <c r="A292" s="183">
        <v>284</v>
      </c>
      <c r="B292" s="176" t="s">
        <v>241</v>
      </c>
      <c r="C292" s="182" t="s">
        <v>469</v>
      </c>
    </row>
    <row r="293" spans="1:3" x14ac:dyDescent="0.2">
      <c r="A293" s="183">
        <v>285</v>
      </c>
      <c r="B293" s="176" t="s">
        <v>241</v>
      </c>
      <c r="C293" s="182" t="s">
        <v>469</v>
      </c>
    </row>
    <row r="294" spans="1:3" x14ac:dyDescent="0.2">
      <c r="A294" s="183">
        <v>286</v>
      </c>
      <c r="B294" s="176" t="s">
        <v>300</v>
      </c>
      <c r="C294" s="182" t="s">
        <v>469</v>
      </c>
    </row>
    <row r="295" spans="1:3" x14ac:dyDescent="0.2">
      <c r="A295" s="183">
        <v>287</v>
      </c>
      <c r="B295" s="176" t="s">
        <v>301</v>
      </c>
      <c r="C295" s="182" t="s">
        <v>469</v>
      </c>
    </row>
    <row r="296" spans="1:3" x14ac:dyDescent="0.2">
      <c r="A296" s="183">
        <v>288</v>
      </c>
      <c r="B296" s="176" t="s">
        <v>302</v>
      </c>
      <c r="C296" s="182" t="s">
        <v>469</v>
      </c>
    </row>
    <row r="297" spans="1:3" x14ac:dyDescent="0.2">
      <c r="A297" s="183">
        <v>289</v>
      </c>
      <c r="B297" s="176" t="s">
        <v>302</v>
      </c>
      <c r="C297" s="182" t="s">
        <v>469</v>
      </c>
    </row>
    <row r="298" spans="1:3" x14ac:dyDescent="0.2">
      <c r="A298" s="183">
        <v>290</v>
      </c>
      <c r="B298" s="176" t="s">
        <v>302</v>
      </c>
      <c r="C298" s="182" t="s">
        <v>469</v>
      </c>
    </row>
    <row r="299" spans="1:3" x14ac:dyDescent="0.2">
      <c r="A299" s="183">
        <v>291</v>
      </c>
      <c r="B299" s="176" t="s">
        <v>302</v>
      </c>
      <c r="C299" s="182" t="s">
        <v>469</v>
      </c>
    </row>
    <row r="300" spans="1:3" x14ac:dyDescent="0.2">
      <c r="A300" s="183">
        <v>292</v>
      </c>
      <c r="B300" s="176" t="s">
        <v>302</v>
      </c>
      <c r="C300" s="182" t="s">
        <v>469</v>
      </c>
    </row>
    <row r="301" spans="1:3" x14ac:dyDescent="0.2">
      <c r="A301" s="183">
        <v>297</v>
      </c>
      <c r="B301" s="176" t="s">
        <v>302</v>
      </c>
      <c r="C301" s="182" t="s">
        <v>469</v>
      </c>
    </row>
    <row r="302" spans="1:3" x14ac:dyDescent="0.2">
      <c r="A302" s="183">
        <v>298</v>
      </c>
      <c r="B302" s="176" t="s">
        <v>302</v>
      </c>
      <c r="C302" s="182" t="s">
        <v>469</v>
      </c>
    </row>
    <row r="303" spans="1:3" x14ac:dyDescent="0.2">
      <c r="A303" s="183">
        <v>299</v>
      </c>
      <c r="B303" s="176" t="s">
        <v>302</v>
      </c>
      <c r="C303" s="182" t="s">
        <v>469</v>
      </c>
    </row>
    <row r="304" spans="1:3" x14ac:dyDescent="0.2">
      <c r="A304" s="183">
        <v>300</v>
      </c>
      <c r="B304" s="176" t="s">
        <v>303</v>
      </c>
      <c r="C304" s="182" t="s">
        <v>468</v>
      </c>
    </row>
    <row r="305" spans="1:3" x14ac:dyDescent="0.2">
      <c r="A305" s="183">
        <v>301</v>
      </c>
      <c r="B305" s="176" t="s">
        <v>304</v>
      </c>
      <c r="C305" s="182" t="s">
        <v>468</v>
      </c>
    </row>
    <row r="306" spans="1:3" x14ac:dyDescent="0.2">
      <c r="A306" s="183">
        <v>302</v>
      </c>
      <c r="B306" s="176" t="s">
        <v>305</v>
      </c>
      <c r="C306" s="182" t="s">
        <v>468</v>
      </c>
    </row>
    <row r="307" spans="1:3" x14ac:dyDescent="0.2">
      <c r="A307" s="183">
        <v>303</v>
      </c>
      <c r="B307" s="176" t="s">
        <v>302</v>
      </c>
      <c r="C307" s="182" t="s">
        <v>469</v>
      </c>
    </row>
    <row r="308" spans="1:3" x14ac:dyDescent="0.2">
      <c r="A308" s="183">
        <v>304</v>
      </c>
      <c r="B308" s="176" t="s">
        <v>302</v>
      </c>
      <c r="C308" s="182" t="s">
        <v>469</v>
      </c>
    </row>
    <row r="309" spans="1:3" x14ac:dyDescent="0.2">
      <c r="A309" s="183">
        <v>305</v>
      </c>
      <c r="B309" s="176" t="s">
        <v>306</v>
      </c>
      <c r="C309" s="182" t="s">
        <v>468</v>
      </c>
    </row>
    <row r="310" spans="1:3" x14ac:dyDescent="0.2">
      <c r="A310" s="183">
        <v>306</v>
      </c>
      <c r="B310" s="176" t="s">
        <v>306</v>
      </c>
      <c r="C310" s="182" t="s">
        <v>468</v>
      </c>
    </row>
    <row r="311" spans="1:3" x14ac:dyDescent="0.2">
      <c r="A311" s="183">
        <v>307</v>
      </c>
      <c r="B311" s="176" t="s">
        <v>306</v>
      </c>
      <c r="C311" s="182" t="s">
        <v>468</v>
      </c>
    </row>
    <row r="312" spans="1:3" x14ac:dyDescent="0.2">
      <c r="A312" s="183">
        <v>308</v>
      </c>
      <c r="B312" s="176" t="s">
        <v>306</v>
      </c>
      <c r="C312" s="182" t="s">
        <v>468</v>
      </c>
    </row>
    <row r="313" spans="1:3" x14ac:dyDescent="0.2">
      <c r="A313" s="183">
        <v>309</v>
      </c>
      <c r="B313" s="176" t="s">
        <v>307</v>
      </c>
      <c r="C313" s="182" t="s">
        <v>468</v>
      </c>
    </row>
    <row r="314" spans="1:3" x14ac:dyDescent="0.2">
      <c r="A314" s="183">
        <v>310</v>
      </c>
      <c r="B314" s="176" t="s">
        <v>308</v>
      </c>
      <c r="C314" s="182" t="s">
        <v>468</v>
      </c>
    </row>
    <row r="315" spans="1:3" x14ac:dyDescent="0.2">
      <c r="A315" s="183">
        <v>312</v>
      </c>
      <c r="B315" s="176" t="s">
        <v>309</v>
      </c>
      <c r="C315" s="182" t="s">
        <v>468</v>
      </c>
    </row>
    <row r="316" spans="1:3" x14ac:dyDescent="0.2">
      <c r="A316" s="183">
        <v>313</v>
      </c>
      <c r="B316" s="176" t="s">
        <v>310</v>
      </c>
      <c r="C316" s="182" t="s">
        <v>469</v>
      </c>
    </row>
    <row r="317" spans="1:3" x14ac:dyDescent="0.2">
      <c r="A317" s="183">
        <v>314</v>
      </c>
      <c r="B317" s="176" t="s">
        <v>311</v>
      </c>
      <c r="C317" s="182" t="s">
        <v>469</v>
      </c>
    </row>
    <row r="318" spans="1:3" x14ac:dyDescent="0.2">
      <c r="A318" s="183">
        <v>315</v>
      </c>
      <c r="B318" s="176" t="s">
        <v>312</v>
      </c>
      <c r="C318" s="182" t="s">
        <v>469</v>
      </c>
    </row>
    <row r="319" spans="1:3" x14ac:dyDescent="0.2">
      <c r="A319" s="183">
        <v>316</v>
      </c>
      <c r="B319" s="176" t="s">
        <v>313</v>
      </c>
      <c r="C319" s="182" t="s">
        <v>468</v>
      </c>
    </row>
    <row r="320" spans="1:3" x14ac:dyDescent="0.2">
      <c r="A320" s="183">
        <v>317</v>
      </c>
      <c r="B320" s="176" t="s">
        <v>313</v>
      </c>
      <c r="C320" s="182" t="s">
        <v>468</v>
      </c>
    </row>
    <row r="321" spans="1:3" x14ac:dyDescent="0.2">
      <c r="A321" s="183">
        <v>318</v>
      </c>
      <c r="B321" s="176" t="s">
        <v>313</v>
      </c>
      <c r="C321" s="182" t="s">
        <v>468</v>
      </c>
    </row>
    <row r="322" spans="1:3" x14ac:dyDescent="0.2">
      <c r="A322" s="183">
        <v>319</v>
      </c>
      <c r="B322" s="176" t="s">
        <v>314</v>
      </c>
      <c r="C322" s="182" t="s">
        <v>468</v>
      </c>
    </row>
    <row r="323" spans="1:3" x14ac:dyDescent="0.2">
      <c r="A323" s="183">
        <v>320</v>
      </c>
      <c r="B323" s="176" t="s">
        <v>313</v>
      </c>
      <c r="C323" s="182" t="s">
        <v>468</v>
      </c>
    </row>
    <row r="324" spans="1:3" x14ac:dyDescent="0.2">
      <c r="A324" s="183">
        <v>321</v>
      </c>
      <c r="B324" s="176" t="s">
        <v>313</v>
      </c>
      <c r="C324" s="182" t="s">
        <v>468</v>
      </c>
    </row>
    <row r="325" spans="1:3" x14ac:dyDescent="0.2">
      <c r="A325" s="183">
        <v>322</v>
      </c>
      <c r="B325" s="176" t="s">
        <v>313</v>
      </c>
      <c r="C325" s="182" t="s">
        <v>468</v>
      </c>
    </row>
    <row r="326" spans="1:3" x14ac:dyDescent="0.2">
      <c r="A326" s="183">
        <v>323</v>
      </c>
      <c r="B326" s="176" t="s">
        <v>313</v>
      </c>
      <c r="C326" s="182" t="s">
        <v>468</v>
      </c>
    </row>
    <row r="327" spans="1:3" x14ac:dyDescent="0.2">
      <c r="A327" s="183">
        <v>324</v>
      </c>
      <c r="B327" s="176" t="s">
        <v>315</v>
      </c>
      <c r="C327" s="182" t="s">
        <v>468</v>
      </c>
    </row>
    <row r="328" spans="1:3" x14ac:dyDescent="0.2">
      <c r="A328" s="183">
        <v>325</v>
      </c>
      <c r="B328" s="176" t="s">
        <v>316</v>
      </c>
      <c r="C328" s="182" t="s">
        <v>468</v>
      </c>
    </row>
    <row r="329" spans="1:3" x14ac:dyDescent="0.2">
      <c r="A329" s="183">
        <v>326</v>
      </c>
      <c r="B329" s="176" t="s">
        <v>316</v>
      </c>
      <c r="C329" s="182" t="s">
        <v>468</v>
      </c>
    </row>
    <row r="330" spans="1:3" x14ac:dyDescent="0.2">
      <c r="A330" s="183">
        <v>327</v>
      </c>
      <c r="B330" s="176" t="s">
        <v>316</v>
      </c>
      <c r="C330" s="182" t="s">
        <v>468</v>
      </c>
    </row>
    <row r="331" spans="1:3" x14ac:dyDescent="0.2">
      <c r="A331" s="183">
        <v>328</v>
      </c>
      <c r="B331" s="176" t="s">
        <v>316</v>
      </c>
      <c r="C331" s="182" t="s">
        <v>468</v>
      </c>
    </row>
    <row r="332" spans="1:3" x14ac:dyDescent="0.2">
      <c r="A332" s="183">
        <v>329</v>
      </c>
      <c r="B332" s="176" t="s">
        <v>316</v>
      </c>
      <c r="C332" s="182" t="s">
        <v>468</v>
      </c>
    </row>
    <row r="333" spans="1:3" x14ac:dyDescent="0.2">
      <c r="A333" s="183">
        <v>330</v>
      </c>
      <c r="B333" s="176" t="s">
        <v>316</v>
      </c>
      <c r="C333" s="182" t="s">
        <v>468</v>
      </c>
    </row>
    <row r="334" spans="1:3" x14ac:dyDescent="0.2">
      <c r="A334" s="183">
        <v>331</v>
      </c>
      <c r="B334" s="176" t="s">
        <v>316</v>
      </c>
      <c r="C334" s="182" t="s">
        <v>468</v>
      </c>
    </row>
    <row r="335" spans="1:3" x14ac:dyDescent="0.2">
      <c r="A335" s="183">
        <v>332</v>
      </c>
      <c r="B335" s="176" t="s">
        <v>316</v>
      </c>
      <c r="C335" s="182" t="s">
        <v>469</v>
      </c>
    </row>
    <row r="336" spans="1:3" x14ac:dyDescent="0.2">
      <c r="A336" s="183">
        <v>334</v>
      </c>
      <c r="B336" s="176" t="s">
        <v>317</v>
      </c>
      <c r="C336" s="182" t="s">
        <v>468</v>
      </c>
    </row>
    <row r="337" spans="1:3" x14ac:dyDescent="0.2">
      <c r="A337" s="183">
        <v>335</v>
      </c>
      <c r="B337" s="176" t="s">
        <v>318</v>
      </c>
      <c r="C337" s="182" t="s">
        <v>468</v>
      </c>
    </row>
    <row r="338" spans="1:3" x14ac:dyDescent="0.2">
      <c r="A338" s="183">
        <v>336</v>
      </c>
      <c r="B338" s="176" t="s">
        <v>319</v>
      </c>
      <c r="C338" s="182" t="s">
        <v>469</v>
      </c>
    </row>
    <row r="339" spans="1:3" x14ac:dyDescent="0.2">
      <c r="A339" s="183">
        <v>337</v>
      </c>
      <c r="B339" s="176" t="s">
        <v>319</v>
      </c>
      <c r="C339" s="182" t="s">
        <v>469</v>
      </c>
    </row>
    <row r="340" spans="1:3" x14ac:dyDescent="0.2">
      <c r="A340" s="183">
        <v>338</v>
      </c>
      <c r="B340" s="176" t="s">
        <v>320</v>
      </c>
      <c r="C340" s="182" t="s">
        <v>468</v>
      </c>
    </row>
    <row r="341" spans="1:3" x14ac:dyDescent="0.2">
      <c r="A341" s="183">
        <v>339</v>
      </c>
      <c r="B341" s="176" t="s">
        <v>321</v>
      </c>
      <c r="C341" s="182" t="s">
        <v>469</v>
      </c>
    </row>
    <row r="342" spans="1:3" x14ac:dyDescent="0.2">
      <c r="A342" s="183">
        <v>340</v>
      </c>
      <c r="B342" s="176" t="s">
        <v>321</v>
      </c>
      <c r="C342" s="182" t="s">
        <v>469</v>
      </c>
    </row>
    <row r="343" spans="1:3" x14ac:dyDescent="0.2">
      <c r="A343" s="183">
        <v>341</v>
      </c>
      <c r="B343" s="176" t="s">
        <v>321</v>
      </c>
      <c r="C343" s="182" t="s">
        <v>469</v>
      </c>
    </row>
    <row r="344" spans="1:3" x14ac:dyDescent="0.2">
      <c r="A344" s="183">
        <v>342</v>
      </c>
      <c r="B344" s="176" t="s">
        <v>322</v>
      </c>
      <c r="C344" s="182" t="s">
        <v>468</v>
      </c>
    </row>
    <row r="345" spans="1:3" x14ac:dyDescent="0.2">
      <c r="A345" s="183">
        <v>343</v>
      </c>
      <c r="B345" s="176" t="s">
        <v>323</v>
      </c>
      <c r="C345" s="182" t="s">
        <v>468</v>
      </c>
    </row>
    <row r="346" spans="1:3" x14ac:dyDescent="0.2">
      <c r="A346" s="183">
        <v>344</v>
      </c>
      <c r="B346" s="176" t="s">
        <v>324</v>
      </c>
      <c r="C346" s="182" t="s">
        <v>468</v>
      </c>
    </row>
    <row r="347" spans="1:3" x14ac:dyDescent="0.2">
      <c r="A347" s="183">
        <v>344</v>
      </c>
      <c r="B347" s="176" t="s">
        <v>324</v>
      </c>
      <c r="C347" s="182" t="s">
        <v>469</v>
      </c>
    </row>
    <row r="348" spans="1:3" x14ac:dyDescent="0.2">
      <c r="A348" s="183">
        <v>345</v>
      </c>
      <c r="B348" s="176" t="s">
        <v>325</v>
      </c>
      <c r="C348" s="182" t="s">
        <v>468</v>
      </c>
    </row>
    <row r="349" spans="1:3" x14ac:dyDescent="0.2">
      <c r="A349" s="183">
        <v>346</v>
      </c>
      <c r="B349" s="176" t="s">
        <v>326</v>
      </c>
      <c r="C349" s="182" t="s">
        <v>469</v>
      </c>
    </row>
    <row r="350" spans="1:3" x14ac:dyDescent="0.2">
      <c r="A350" s="183">
        <v>347</v>
      </c>
      <c r="B350" s="176" t="s">
        <v>327</v>
      </c>
      <c r="C350" s="182" t="s">
        <v>469</v>
      </c>
    </row>
    <row r="351" spans="1:3" x14ac:dyDescent="0.2">
      <c r="A351" s="183">
        <v>348</v>
      </c>
      <c r="B351" s="176" t="s">
        <v>327</v>
      </c>
      <c r="C351" s="182" t="s">
        <v>469</v>
      </c>
    </row>
    <row r="352" spans="1:3" x14ac:dyDescent="0.2">
      <c r="A352" s="183">
        <v>349</v>
      </c>
      <c r="B352" s="176" t="s">
        <v>273</v>
      </c>
      <c r="C352" s="182" t="s">
        <v>468</v>
      </c>
    </row>
    <row r="353" spans="1:3" x14ac:dyDescent="0.2">
      <c r="A353" s="183">
        <v>350</v>
      </c>
      <c r="B353" s="176" t="s">
        <v>328</v>
      </c>
      <c r="C353" s="182" t="s">
        <v>469</v>
      </c>
    </row>
    <row r="354" spans="1:3" x14ac:dyDescent="0.2">
      <c r="A354" s="183">
        <v>351</v>
      </c>
      <c r="B354" s="176" t="s">
        <v>329</v>
      </c>
      <c r="C354" s="182" t="s">
        <v>468</v>
      </c>
    </row>
    <row r="355" spans="1:3" x14ac:dyDescent="0.2">
      <c r="A355" s="183">
        <v>352</v>
      </c>
      <c r="B355" s="176" t="s">
        <v>330</v>
      </c>
      <c r="C355" s="182" t="s">
        <v>468</v>
      </c>
    </row>
    <row r="356" spans="1:3" x14ac:dyDescent="0.2">
      <c r="A356" s="183">
        <v>353</v>
      </c>
      <c r="B356" s="176" t="s">
        <v>331</v>
      </c>
      <c r="C356" s="182" t="s">
        <v>468</v>
      </c>
    </row>
    <row r="357" spans="1:3" x14ac:dyDescent="0.2">
      <c r="A357" s="183">
        <v>354</v>
      </c>
      <c r="B357" s="176" t="s">
        <v>248</v>
      </c>
      <c r="C357" s="182" t="s">
        <v>469</v>
      </c>
    </row>
    <row r="358" spans="1:3" x14ac:dyDescent="0.2">
      <c r="A358" s="183">
        <v>355</v>
      </c>
      <c r="B358" s="176" t="s">
        <v>332</v>
      </c>
      <c r="C358" s="182" t="s">
        <v>468</v>
      </c>
    </row>
    <row r="359" spans="1:3" x14ac:dyDescent="0.2">
      <c r="A359" s="183">
        <v>357</v>
      </c>
      <c r="B359" s="176" t="s">
        <v>333</v>
      </c>
      <c r="C359" s="182" t="s">
        <v>469</v>
      </c>
    </row>
    <row r="360" spans="1:3" x14ac:dyDescent="0.2">
      <c r="A360" s="183">
        <v>358</v>
      </c>
      <c r="B360" s="176" t="s">
        <v>333</v>
      </c>
      <c r="C360" s="182" t="s">
        <v>469</v>
      </c>
    </row>
    <row r="361" spans="1:3" x14ac:dyDescent="0.2">
      <c r="A361" s="183">
        <v>359</v>
      </c>
      <c r="B361" s="176" t="s">
        <v>333</v>
      </c>
      <c r="C361" s="182" t="s">
        <v>469</v>
      </c>
    </row>
    <row r="362" spans="1:3" x14ac:dyDescent="0.2">
      <c r="A362" s="183">
        <v>360</v>
      </c>
      <c r="B362" s="176" t="s">
        <v>333</v>
      </c>
      <c r="C362" s="182" t="s">
        <v>469</v>
      </c>
    </row>
    <row r="363" spans="1:3" x14ac:dyDescent="0.2">
      <c r="A363" s="183">
        <v>361</v>
      </c>
      <c r="B363" s="176" t="s">
        <v>333</v>
      </c>
      <c r="C363" s="182" t="s">
        <v>469</v>
      </c>
    </row>
    <row r="364" spans="1:3" x14ac:dyDescent="0.2">
      <c r="A364" s="183">
        <v>362</v>
      </c>
      <c r="B364" s="176" t="s">
        <v>333</v>
      </c>
      <c r="C364" s="182" t="s">
        <v>469</v>
      </c>
    </row>
    <row r="365" spans="1:3" x14ac:dyDescent="0.2">
      <c r="A365" s="183">
        <v>363</v>
      </c>
      <c r="B365" s="176" t="s">
        <v>333</v>
      </c>
      <c r="C365" s="182" t="s">
        <v>469</v>
      </c>
    </row>
    <row r="366" spans="1:3" x14ac:dyDescent="0.2">
      <c r="A366" s="183">
        <v>364</v>
      </c>
      <c r="B366" s="176" t="s">
        <v>333</v>
      </c>
      <c r="C366" s="182" t="s">
        <v>469</v>
      </c>
    </row>
    <row r="367" spans="1:3" x14ac:dyDescent="0.2">
      <c r="A367" s="183">
        <v>365</v>
      </c>
      <c r="B367" s="176" t="s">
        <v>333</v>
      </c>
      <c r="C367" s="182" t="s">
        <v>469</v>
      </c>
    </row>
    <row r="368" spans="1:3" x14ac:dyDescent="0.2">
      <c r="A368" s="183">
        <v>366</v>
      </c>
      <c r="B368" s="176" t="s">
        <v>333</v>
      </c>
      <c r="C368" s="182" t="s">
        <v>469</v>
      </c>
    </row>
    <row r="369" spans="1:3" x14ac:dyDescent="0.2">
      <c r="A369" s="183">
        <v>367</v>
      </c>
      <c r="B369" s="176" t="s">
        <v>333</v>
      </c>
      <c r="C369" s="182" t="s">
        <v>469</v>
      </c>
    </row>
    <row r="370" spans="1:3" x14ac:dyDescent="0.2">
      <c r="A370" s="183">
        <v>368</v>
      </c>
      <c r="B370" s="176" t="s">
        <v>333</v>
      </c>
      <c r="C370" s="182" t="s">
        <v>469</v>
      </c>
    </row>
    <row r="371" spans="1:3" x14ac:dyDescent="0.2">
      <c r="A371" s="183">
        <v>369</v>
      </c>
      <c r="B371" s="176" t="s">
        <v>333</v>
      </c>
      <c r="C371" s="182" t="s">
        <v>469</v>
      </c>
    </row>
    <row r="372" spans="1:3" x14ac:dyDescent="0.2">
      <c r="A372" s="183">
        <v>370</v>
      </c>
      <c r="B372" s="176" t="s">
        <v>333</v>
      </c>
      <c r="C372" s="182" t="s">
        <v>469</v>
      </c>
    </row>
    <row r="373" spans="1:3" x14ac:dyDescent="0.2">
      <c r="A373" s="183">
        <v>371</v>
      </c>
      <c r="B373" s="176" t="s">
        <v>333</v>
      </c>
      <c r="C373" s="182" t="s">
        <v>469</v>
      </c>
    </row>
    <row r="374" spans="1:3" x14ac:dyDescent="0.2">
      <c r="A374" s="183">
        <v>372</v>
      </c>
      <c r="B374" s="176" t="s">
        <v>313</v>
      </c>
      <c r="C374" s="182" t="s">
        <v>468</v>
      </c>
    </row>
    <row r="375" spans="1:3" x14ac:dyDescent="0.2">
      <c r="A375" s="183">
        <v>373</v>
      </c>
      <c r="B375" s="176" t="s">
        <v>261</v>
      </c>
      <c r="C375" s="182" t="s">
        <v>468</v>
      </c>
    </row>
    <row r="376" spans="1:3" x14ac:dyDescent="0.2">
      <c r="A376" s="183">
        <v>374</v>
      </c>
      <c r="B376" s="176" t="s">
        <v>261</v>
      </c>
      <c r="C376" s="182" t="s">
        <v>468</v>
      </c>
    </row>
    <row r="377" spans="1:3" x14ac:dyDescent="0.2">
      <c r="A377" s="183">
        <v>375</v>
      </c>
      <c r="B377" s="176" t="s">
        <v>261</v>
      </c>
      <c r="C377" s="182" t="s">
        <v>468</v>
      </c>
    </row>
    <row r="378" spans="1:3" x14ac:dyDescent="0.2">
      <c r="A378" s="183">
        <v>376</v>
      </c>
      <c r="B378" s="176" t="s">
        <v>261</v>
      </c>
      <c r="C378" s="182" t="s">
        <v>468</v>
      </c>
    </row>
    <row r="379" spans="1:3" x14ac:dyDescent="0.2">
      <c r="A379" s="183">
        <v>377</v>
      </c>
      <c r="B379" s="176" t="s">
        <v>261</v>
      </c>
      <c r="C379" s="182" t="s">
        <v>468</v>
      </c>
    </row>
    <row r="380" spans="1:3" x14ac:dyDescent="0.2">
      <c r="A380" s="183">
        <v>378</v>
      </c>
      <c r="B380" s="176" t="s">
        <v>261</v>
      </c>
      <c r="C380" s="182" t="s">
        <v>468</v>
      </c>
    </row>
    <row r="381" spans="1:3" x14ac:dyDescent="0.2">
      <c r="A381" s="183">
        <v>380</v>
      </c>
      <c r="B381" s="176" t="s">
        <v>261</v>
      </c>
      <c r="C381" s="182" t="s">
        <v>468</v>
      </c>
    </row>
    <row r="382" spans="1:3" x14ac:dyDescent="0.2">
      <c r="A382" s="183">
        <v>381</v>
      </c>
      <c r="B382" s="176" t="s">
        <v>261</v>
      </c>
      <c r="C382" s="182" t="s">
        <v>468</v>
      </c>
    </row>
    <row r="383" spans="1:3" x14ac:dyDescent="0.2">
      <c r="A383" s="183">
        <v>382</v>
      </c>
      <c r="B383" s="176" t="s">
        <v>261</v>
      </c>
      <c r="C383" s="182" t="s">
        <v>468</v>
      </c>
    </row>
    <row r="384" spans="1:3" x14ac:dyDescent="0.2">
      <c r="A384" s="183">
        <v>384</v>
      </c>
      <c r="B384" s="176" t="s">
        <v>273</v>
      </c>
      <c r="C384" s="182" t="s">
        <v>468</v>
      </c>
    </row>
    <row r="385" spans="1:3" x14ac:dyDescent="0.2">
      <c r="A385" s="183">
        <v>385</v>
      </c>
      <c r="B385" s="176" t="s">
        <v>261</v>
      </c>
      <c r="C385" s="182" t="s">
        <v>469</v>
      </c>
    </row>
    <row r="386" spans="1:3" x14ac:dyDescent="0.2">
      <c r="A386" s="183">
        <v>386</v>
      </c>
      <c r="B386" s="176" t="s">
        <v>241</v>
      </c>
      <c r="C386" s="182" t="s">
        <v>469</v>
      </c>
    </row>
    <row r="387" spans="1:3" x14ac:dyDescent="0.2">
      <c r="A387" s="183">
        <v>387</v>
      </c>
      <c r="B387" s="176" t="s">
        <v>266</v>
      </c>
      <c r="C387" s="182" t="s">
        <v>469</v>
      </c>
    </row>
    <row r="388" spans="1:3" x14ac:dyDescent="0.2">
      <c r="A388" s="183">
        <v>388</v>
      </c>
      <c r="B388" s="176" t="s">
        <v>261</v>
      </c>
      <c r="C388" s="182" t="s">
        <v>469</v>
      </c>
    </row>
    <row r="389" spans="1:3" x14ac:dyDescent="0.2">
      <c r="A389" s="183">
        <v>389</v>
      </c>
      <c r="B389" s="176" t="s">
        <v>252</v>
      </c>
      <c r="C389" s="182" t="s">
        <v>469</v>
      </c>
    </row>
    <row r="390" spans="1:3" x14ac:dyDescent="0.2">
      <c r="A390" s="183">
        <v>390</v>
      </c>
      <c r="B390" s="176" t="s">
        <v>261</v>
      </c>
      <c r="C390" s="182" t="s">
        <v>468</v>
      </c>
    </row>
    <row r="391" spans="1:3" x14ac:dyDescent="0.2">
      <c r="A391" s="183">
        <v>391</v>
      </c>
      <c r="B391" s="176" t="s">
        <v>334</v>
      </c>
      <c r="C391" s="182" t="s">
        <v>469</v>
      </c>
    </row>
    <row r="392" spans="1:3" x14ac:dyDescent="0.2">
      <c r="A392" s="183">
        <v>392</v>
      </c>
      <c r="B392" s="176" t="s">
        <v>335</v>
      </c>
      <c r="C392" s="182" t="s">
        <v>468</v>
      </c>
    </row>
    <row r="393" spans="1:3" x14ac:dyDescent="0.2">
      <c r="A393" s="183">
        <v>393</v>
      </c>
      <c r="B393" s="176" t="s">
        <v>336</v>
      </c>
      <c r="C393" s="182" t="s">
        <v>468</v>
      </c>
    </row>
    <row r="394" spans="1:3" x14ac:dyDescent="0.2">
      <c r="A394" s="183">
        <v>394</v>
      </c>
      <c r="B394" s="176" t="s">
        <v>292</v>
      </c>
      <c r="C394" s="182" t="s">
        <v>468</v>
      </c>
    </row>
    <row r="395" spans="1:3" x14ac:dyDescent="0.2">
      <c r="A395" s="183">
        <v>395</v>
      </c>
      <c r="B395" s="176" t="s">
        <v>337</v>
      </c>
      <c r="C395" s="182" t="s">
        <v>468</v>
      </c>
    </row>
    <row r="396" spans="1:3" x14ac:dyDescent="0.2">
      <c r="A396" s="183">
        <v>396</v>
      </c>
      <c r="B396" s="176" t="s">
        <v>271</v>
      </c>
      <c r="C396" s="182" t="s">
        <v>468</v>
      </c>
    </row>
    <row r="397" spans="1:3" x14ac:dyDescent="0.2">
      <c r="A397" s="183">
        <v>397</v>
      </c>
      <c r="B397" s="176" t="s">
        <v>338</v>
      </c>
      <c r="C397" s="182" t="s">
        <v>468</v>
      </c>
    </row>
    <row r="398" spans="1:3" x14ac:dyDescent="0.2">
      <c r="A398" s="183">
        <v>398</v>
      </c>
      <c r="B398" s="176" t="s">
        <v>339</v>
      </c>
      <c r="C398" s="182" t="s">
        <v>468</v>
      </c>
    </row>
    <row r="399" spans="1:3" x14ac:dyDescent="0.2">
      <c r="A399" s="183">
        <v>399</v>
      </c>
      <c r="B399" s="176" t="s">
        <v>340</v>
      </c>
      <c r="C399" s="182" t="s">
        <v>469</v>
      </c>
    </row>
    <row r="400" spans="1:3" x14ac:dyDescent="0.2">
      <c r="A400" s="183">
        <v>400</v>
      </c>
      <c r="B400" s="176" t="s">
        <v>291</v>
      </c>
      <c r="C400" s="182" t="s">
        <v>468</v>
      </c>
    </row>
    <row r="401" spans="1:3" x14ac:dyDescent="0.2">
      <c r="A401" s="183">
        <v>401</v>
      </c>
      <c r="B401" s="176" t="s">
        <v>341</v>
      </c>
      <c r="C401" s="182" t="s">
        <v>469</v>
      </c>
    </row>
    <row r="402" spans="1:3" x14ac:dyDescent="0.2">
      <c r="A402" s="183">
        <v>403</v>
      </c>
      <c r="B402" s="176" t="s">
        <v>247</v>
      </c>
      <c r="C402" s="182" t="s">
        <v>468</v>
      </c>
    </row>
    <row r="403" spans="1:3" x14ac:dyDescent="0.2">
      <c r="A403" s="183">
        <v>404</v>
      </c>
      <c r="B403" s="176" t="s">
        <v>342</v>
      </c>
      <c r="C403" s="182" t="s">
        <v>468</v>
      </c>
    </row>
    <row r="404" spans="1:3" x14ac:dyDescent="0.2">
      <c r="A404" s="183">
        <v>405</v>
      </c>
      <c r="B404" s="176" t="s">
        <v>343</v>
      </c>
      <c r="C404" s="182" t="s">
        <v>469</v>
      </c>
    </row>
    <row r="405" spans="1:3" x14ac:dyDescent="0.2">
      <c r="A405" s="183">
        <v>406</v>
      </c>
      <c r="B405" s="176" t="s">
        <v>344</v>
      </c>
      <c r="C405" s="182" t="s">
        <v>469</v>
      </c>
    </row>
    <row r="406" spans="1:3" x14ac:dyDescent="0.2">
      <c r="A406" s="183">
        <v>407</v>
      </c>
      <c r="B406" s="176" t="s">
        <v>345</v>
      </c>
      <c r="C406" s="182" t="s">
        <v>469</v>
      </c>
    </row>
    <row r="407" spans="1:3" x14ac:dyDescent="0.2">
      <c r="A407" s="183">
        <v>408</v>
      </c>
      <c r="B407" s="176" t="s">
        <v>346</v>
      </c>
      <c r="C407" s="182" t="s">
        <v>469</v>
      </c>
    </row>
    <row r="408" spans="1:3" x14ac:dyDescent="0.2">
      <c r="A408" s="183">
        <v>409</v>
      </c>
      <c r="B408" s="176" t="s">
        <v>347</v>
      </c>
      <c r="C408" s="182" t="s">
        <v>469</v>
      </c>
    </row>
    <row r="409" spans="1:3" x14ac:dyDescent="0.2">
      <c r="A409" s="183">
        <v>410</v>
      </c>
      <c r="B409" s="176" t="s">
        <v>348</v>
      </c>
      <c r="C409" s="182" t="s">
        <v>469</v>
      </c>
    </row>
    <row r="410" spans="1:3" x14ac:dyDescent="0.2">
      <c r="A410" s="183">
        <v>411</v>
      </c>
      <c r="B410" s="176" t="s">
        <v>349</v>
      </c>
      <c r="C410" s="182" t="s">
        <v>469</v>
      </c>
    </row>
    <row r="411" spans="1:3" x14ac:dyDescent="0.2">
      <c r="A411" s="183">
        <v>412</v>
      </c>
      <c r="B411" s="176" t="s">
        <v>350</v>
      </c>
      <c r="C411" s="182" t="s">
        <v>469</v>
      </c>
    </row>
    <row r="412" spans="1:3" x14ac:dyDescent="0.2">
      <c r="A412" s="183">
        <v>413</v>
      </c>
      <c r="B412" s="176" t="s">
        <v>351</v>
      </c>
      <c r="C412" s="182" t="s">
        <v>469</v>
      </c>
    </row>
    <row r="413" spans="1:3" x14ac:dyDescent="0.2">
      <c r="A413" s="183">
        <v>414</v>
      </c>
      <c r="B413" s="176" t="s">
        <v>352</v>
      </c>
      <c r="C413" s="182" t="s">
        <v>469</v>
      </c>
    </row>
    <row r="414" spans="1:3" x14ac:dyDescent="0.2">
      <c r="A414" s="183">
        <v>415</v>
      </c>
      <c r="B414" s="176" t="s">
        <v>353</v>
      </c>
      <c r="C414" s="182" t="s">
        <v>469</v>
      </c>
    </row>
    <row r="415" spans="1:3" x14ac:dyDescent="0.2">
      <c r="A415" s="183">
        <v>416</v>
      </c>
      <c r="B415" s="176" t="s">
        <v>354</v>
      </c>
      <c r="C415" s="182" t="s">
        <v>469</v>
      </c>
    </row>
    <row r="416" spans="1:3" x14ac:dyDescent="0.2">
      <c r="A416" s="183">
        <v>417</v>
      </c>
      <c r="B416" s="176" t="s">
        <v>355</v>
      </c>
      <c r="C416" s="182" t="s">
        <v>469</v>
      </c>
    </row>
    <row r="417" spans="1:3" x14ac:dyDescent="0.2">
      <c r="A417" s="183">
        <v>418</v>
      </c>
      <c r="B417" s="176" t="s">
        <v>356</v>
      </c>
      <c r="C417" s="182" t="s">
        <v>469</v>
      </c>
    </row>
    <row r="418" spans="1:3" x14ac:dyDescent="0.2">
      <c r="A418" s="183">
        <v>419</v>
      </c>
      <c r="B418" s="176" t="s">
        <v>357</v>
      </c>
      <c r="C418" s="182" t="s">
        <v>469</v>
      </c>
    </row>
    <row r="419" spans="1:3" x14ac:dyDescent="0.2">
      <c r="A419" s="183">
        <v>420</v>
      </c>
      <c r="B419" s="176" t="s">
        <v>358</v>
      </c>
      <c r="C419" s="182" t="s">
        <v>469</v>
      </c>
    </row>
    <row r="420" spans="1:3" x14ac:dyDescent="0.2">
      <c r="A420" s="183">
        <v>421</v>
      </c>
      <c r="B420" s="176" t="s">
        <v>359</v>
      </c>
      <c r="C420" s="182" t="s">
        <v>469</v>
      </c>
    </row>
    <row r="421" spans="1:3" x14ac:dyDescent="0.2">
      <c r="A421" s="183">
        <v>422</v>
      </c>
      <c r="B421" s="176" t="s">
        <v>360</v>
      </c>
      <c r="C421" s="182" t="s">
        <v>469</v>
      </c>
    </row>
    <row r="422" spans="1:3" x14ac:dyDescent="0.2">
      <c r="A422" s="183">
        <v>423</v>
      </c>
      <c r="B422" s="176" t="s">
        <v>361</v>
      </c>
      <c r="C422" s="182" t="s">
        <v>469</v>
      </c>
    </row>
    <row r="423" spans="1:3" x14ac:dyDescent="0.2">
      <c r="A423" s="183">
        <v>424</v>
      </c>
      <c r="B423" s="176" t="s">
        <v>362</v>
      </c>
      <c r="C423" s="182" t="s">
        <v>469</v>
      </c>
    </row>
    <row r="424" spans="1:3" x14ac:dyDescent="0.2">
      <c r="A424" s="183">
        <v>425</v>
      </c>
      <c r="B424" s="176" t="s">
        <v>363</v>
      </c>
      <c r="C424" s="182" t="s">
        <v>468</v>
      </c>
    </row>
    <row r="425" spans="1:3" x14ac:dyDescent="0.2">
      <c r="A425" s="183">
        <v>426</v>
      </c>
      <c r="B425" s="176" t="s">
        <v>273</v>
      </c>
      <c r="C425" s="182" t="s">
        <v>468</v>
      </c>
    </row>
    <row r="426" spans="1:3" x14ac:dyDescent="0.2">
      <c r="A426" s="183">
        <v>427</v>
      </c>
      <c r="B426" s="176" t="s">
        <v>364</v>
      </c>
      <c r="C426" s="182" t="s">
        <v>468</v>
      </c>
    </row>
    <row r="427" spans="1:3" x14ac:dyDescent="0.2">
      <c r="A427" s="183">
        <v>428</v>
      </c>
      <c r="B427" s="176" t="s">
        <v>365</v>
      </c>
      <c r="C427" s="182" t="s">
        <v>464</v>
      </c>
    </row>
    <row r="428" spans="1:3" x14ac:dyDescent="0.2">
      <c r="A428" s="183">
        <v>429</v>
      </c>
      <c r="B428" s="176" t="s">
        <v>366</v>
      </c>
      <c r="C428" s="182" t="s">
        <v>464</v>
      </c>
    </row>
    <row r="429" spans="1:3" x14ac:dyDescent="0.2">
      <c r="A429" s="183">
        <v>430</v>
      </c>
      <c r="B429" s="176" t="s">
        <v>367</v>
      </c>
      <c r="C429" s="182" t="s">
        <v>464</v>
      </c>
    </row>
    <row r="430" spans="1:3" x14ac:dyDescent="0.2">
      <c r="A430" s="183">
        <v>431</v>
      </c>
      <c r="B430" s="176" t="s">
        <v>368</v>
      </c>
      <c r="C430" s="182" t="s">
        <v>464</v>
      </c>
    </row>
    <row r="431" spans="1:3" x14ac:dyDescent="0.2">
      <c r="A431" s="183">
        <v>432</v>
      </c>
      <c r="B431" s="176" t="s">
        <v>273</v>
      </c>
      <c r="C431" s="182" t="s">
        <v>468</v>
      </c>
    </row>
    <row r="432" spans="1:3" x14ac:dyDescent="0.2">
      <c r="A432" s="183">
        <v>434</v>
      </c>
      <c r="B432" s="176" t="s">
        <v>369</v>
      </c>
      <c r="C432" s="182" t="s">
        <v>469</v>
      </c>
    </row>
    <row r="433" spans="1:3" x14ac:dyDescent="0.2">
      <c r="A433" s="183">
        <v>435</v>
      </c>
      <c r="B433" s="176" t="s">
        <v>370</v>
      </c>
      <c r="C433" s="182" t="s">
        <v>468</v>
      </c>
    </row>
    <row r="434" spans="1:3" x14ac:dyDescent="0.2">
      <c r="A434" s="183">
        <v>436</v>
      </c>
      <c r="B434" s="176" t="s">
        <v>371</v>
      </c>
      <c r="C434" s="182" t="s">
        <v>468</v>
      </c>
    </row>
    <row r="435" spans="1:3" x14ac:dyDescent="0.2">
      <c r="A435" s="183">
        <v>437</v>
      </c>
      <c r="B435" s="176" t="s">
        <v>372</v>
      </c>
      <c r="C435" s="182" t="s">
        <v>468</v>
      </c>
    </row>
    <row r="436" spans="1:3" x14ac:dyDescent="0.2">
      <c r="A436" s="183">
        <v>439</v>
      </c>
      <c r="B436" s="176" t="s">
        <v>373</v>
      </c>
      <c r="C436" s="182" t="s">
        <v>468</v>
      </c>
    </row>
    <row r="437" spans="1:3" x14ac:dyDescent="0.2">
      <c r="A437" s="183">
        <v>440</v>
      </c>
      <c r="B437" s="176" t="s">
        <v>374</v>
      </c>
      <c r="C437" s="182" t="s">
        <v>468</v>
      </c>
    </row>
    <row r="438" spans="1:3" x14ac:dyDescent="0.2">
      <c r="A438" s="183">
        <v>441</v>
      </c>
      <c r="B438" s="176" t="s">
        <v>277</v>
      </c>
      <c r="C438" s="182" t="s">
        <v>468</v>
      </c>
    </row>
    <row r="439" spans="1:3" x14ac:dyDescent="0.2">
      <c r="A439" s="183">
        <v>442</v>
      </c>
      <c r="B439" s="176" t="s">
        <v>273</v>
      </c>
      <c r="C439" s="182" t="s">
        <v>469</v>
      </c>
    </row>
    <row r="440" spans="1:3" x14ac:dyDescent="0.2">
      <c r="A440" s="183">
        <v>443</v>
      </c>
      <c r="B440" s="176" t="s">
        <v>313</v>
      </c>
      <c r="C440" s="182" t="s">
        <v>468</v>
      </c>
    </row>
    <row r="441" spans="1:3" x14ac:dyDescent="0.2">
      <c r="A441" s="183">
        <v>444</v>
      </c>
      <c r="B441" s="176" t="s">
        <v>316</v>
      </c>
      <c r="C441" s="182" t="s">
        <v>468</v>
      </c>
    </row>
    <row r="442" spans="1:3" x14ac:dyDescent="0.2">
      <c r="A442" s="183">
        <v>444</v>
      </c>
      <c r="B442" s="176" t="s">
        <v>316</v>
      </c>
      <c r="C442" s="182" t="s">
        <v>469</v>
      </c>
    </row>
    <row r="443" spans="1:3" x14ac:dyDescent="0.2">
      <c r="A443" s="183">
        <v>445</v>
      </c>
      <c r="B443" s="176" t="s">
        <v>375</v>
      </c>
      <c r="C443" s="182" t="s">
        <v>468</v>
      </c>
    </row>
    <row r="444" spans="1:3" x14ac:dyDescent="0.2">
      <c r="A444" s="183">
        <v>446</v>
      </c>
      <c r="B444" s="176" t="s">
        <v>375</v>
      </c>
      <c r="C444" s="182" t="s">
        <v>468</v>
      </c>
    </row>
    <row r="445" spans="1:3" x14ac:dyDescent="0.2">
      <c r="A445" s="183">
        <v>447</v>
      </c>
      <c r="B445" s="176" t="s">
        <v>287</v>
      </c>
      <c r="C445" s="182" t="s">
        <v>468</v>
      </c>
    </row>
    <row r="446" spans="1:3" x14ac:dyDescent="0.2">
      <c r="A446" s="183">
        <v>448</v>
      </c>
      <c r="B446" s="176" t="s">
        <v>287</v>
      </c>
      <c r="C446" s="182" t="s">
        <v>468</v>
      </c>
    </row>
    <row r="447" spans="1:3" x14ac:dyDescent="0.2">
      <c r="A447" s="183">
        <v>449</v>
      </c>
      <c r="B447" s="176" t="s">
        <v>287</v>
      </c>
      <c r="C447" s="182" t="s">
        <v>468</v>
      </c>
    </row>
    <row r="448" spans="1:3" x14ac:dyDescent="0.2">
      <c r="A448" s="183">
        <v>450</v>
      </c>
      <c r="B448" s="176" t="s">
        <v>287</v>
      </c>
      <c r="C448" s="182" t="s">
        <v>468</v>
      </c>
    </row>
    <row r="449" spans="1:3" x14ac:dyDescent="0.2">
      <c r="A449" s="183">
        <v>451</v>
      </c>
      <c r="B449" s="176" t="s">
        <v>287</v>
      </c>
      <c r="C449" s="182" t="s">
        <v>468</v>
      </c>
    </row>
    <row r="450" spans="1:3" x14ac:dyDescent="0.2">
      <c r="A450" s="183">
        <v>452</v>
      </c>
      <c r="B450" s="176" t="s">
        <v>287</v>
      </c>
      <c r="C450" s="182" t="s">
        <v>468</v>
      </c>
    </row>
    <row r="451" spans="1:3" x14ac:dyDescent="0.2">
      <c r="A451" s="183">
        <v>453</v>
      </c>
      <c r="B451" s="176" t="s">
        <v>287</v>
      </c>
      <c r="C451" s="182" t="s">
        <v>468</v>
      </c>
    </row>
    <row r="452" spans="1:3" x14ac:dyDescent="0.2">
      <c r="A452" s="183">
        <v>454</v>
      </c>
      <c r="B452" s="176" t="s">
        <v>287</v>
      </c>
      <c r="C452" s="182" t="s">
        <v>468</v>
      </c>
    </row>
    <row r="453" spans="1:3" x14ac:dyDescent="0.2">
      <c r="A453" s="183">
        <v>455</v>
      </c>
      <c r="B453" s="176" t="s">
        <v>287</v>
      </c>
      <c r="C453" s="182" t="s">
        <v>468</v>
      </c>
    </row>
    <row r="454" spans="1:3" x14ac:dyDescent="0.2">
      <c r="A454" s="183">
        <v>456</v>
      </c>
      <c r="B454" s="176" t="s">
        <v>287</v>
      </c>
      <c r="C454" s="182" t="s">
        <v>468</v>
      </c>
    </row>
    <row r="455" spans="1:3" x14ac:dyDescent="0.2">
      <c r="A455" s="183">
        <v>459</v>
      </c>
      <c r="B455" s="176" t="s">
        <v>287</v>
      </c>
      <c r="C455" s="182" t="s">
        <v>468</v>
      </c>
    </row>
    <row r="456" spans="1:3" x14ac:dyDescent="0.2">
      <c r="A456" s="183">
        <v>460</v>
      </c>
      <c r="B456" s="176" t="s">
        <v>376</v>
      </c>
      <c r="C456" s="182" t="s">
        <v>469</v>
      </c>
    </row>
    <row r="457" spans="1:3" x14ac:dyDescent="0.2">
      <c r="A457" s="183">
        <v>461</v>
      </c>
      <c r="B457" s="176" t="s">
        <v>376</v>
      </c>
      <c r="C457" s="182" t="s">
        <v>469</v>
      </c>
    </row>
    <row r="458" spans="1:3" x14ac:dyDescent="0.2">
      <c r="A458" s="183">
        <v>462</v>
      </c>
      <c r="B458" s="176" t="s">
        <v>377</v>
      </c>
      <c r="C458" s="182" t="s">
        <v>469</v>
      </c>
    </row>
    <row r="459" spans="1:3" x14ac:dyDescent="0.2">
      <c r="A459" s="183">
        <v>463</v>
      </c>
      <c r="B459" s="176" t="s">
        <v>378</v>
      </c>
      <c r="C459" s="182" t="s">
        <v>469</v>
      </c>
    </row>
    <row r="460" spans="1:3" x14ac:dyDescent="0.2">
      <c r="A460" s="183">
        <v>464</v>
      </c>
      <c r="B460" s="176" t="s">
        <v>379</v>
      </c>
      <c r="C460" s="182" t="s">
        <v>468</v>
      </c>
    </row>
    <row r="461" spans="1:3" x14ac:dyDescent="0.2">
      <c r="A461" s="183">
        <v>465</v>
      </c>
      <c r="B461" s="176" t="s">
        <v>380</v>
      </c>
      <c r="C461" s="182" t="s">
        <v>468</v>
      </c>
    </row>
    <row r="462" spans="1:3" x14ac:dyDescent="0.2">
      <c r="A462" s="183">
        <v>466</v>
      </c>
      <c r="B462" s="176" t="s">
        <v>381</v>
      </c>
      <c r="C462" s="182" t="s">
        <v>468</v>
      </c>
    </row>
    <row r="463" spans="1:3" x14ac:dyDescent="0.2">
      <c r="A463" s="183">
        <v>467</v>
      </c>
      <c r="B463" s="176" t="s">
        <v>381</v>
      </c>
      <c r="C463" s="182" t="s">
        <v>468</v>
      </c>
    </row>
    <row r="464" spans="1:3" x14ac:dyDescent="0.2">
      <c r="A464" s="183">
        <v>468</v>
      </c>
      <c r="B464" s="176" t="s">
        <v>381</v>
      </c>
      <c r="C464" s="182" t="s">
        <v>468</v>
      </c>
    </row>
    <row r="465" spans="1:3" x14ac:dyDescent="0.2">
      <c r="A465" s="183">
        <v>469</v>
      </c>
      <c r="B465" s="176" t="s">
        <v>381</v>
      </c>
      <c r="C465" s="182" t="s">
        <v>468</v>
      </c>
    </row>
    <row r="466" spans="1:3" x14ac:dyDescent="0.2">
      <c r="A466" s="183">
        <v>470</v>
      </c>
      <c r="B466" s="176" t="s">
        <v>381</v>
      </c>
      <c r="C466" s="182" t="s">
        <v>468</v>
      </c>
    </row>
    <row r="467" spans="1:3" x14ac:dyDescent="0.2">
      <c r="A467" s="183">
        <v>473</v>
      </c>
      <c r="B467" s="176" t="s">
        <v>382</v>
      </c>
      <c r="C467" s="182" t="s">
        <v>468</v>
      </c>
    </row>
    <row r="468" spans="1:3" x14ac:dyDescent="0.2">
      <c r="A468" s="183">
        <v>474</v>
      </c>
      <c r="B468" s="176" t="s">
        <v>383</v>
      </c>
      <c r="C468" s="182" t="s">
        <v>469</v>
      </c>
    </row>
    <row r="469" spans="1:3" x14ac:dyDescent="0.2">
      <c r="A469" s="183">
        <v>475</v>
      </c>
      <c r="B469" s="176" t="s">
        <v>384</v>
      </c>
      <c r="C469" s="182" t="s">
        <v>468</v>
      </c>
    </row>
    <row r="470" spans="1:3" x14ac:dyDescent="0.2">
      <c r="A470" s="183">
        <v>476</v>
      </c>
      <c r="B470" s="176" t="s">
        <v>385</v>
      </c>
      <c r="C470" s="182" t="s">
        <v>469</v>
      </c>
    </row>
    <row r="471" spans="1:3" x14ac:dyDescent="0.2">
      <c r="A471" s="183">
        <v>477</v>
      </c>
      <c r="B471" s="176" t="s">
        <v>385</v>
      </c>
      <c r="C471" s="182" t="s">
        <v>469</v>
      </c>
    </row>
    <row r="472" spans="1:3" x14ac:dyDescent="0.2">
      <c r="A472" s="183">
        <v>478</v>
      </c>
      <c r="B472" s="176" t="s">
        <v>316</v>
      </c>
      <c r="C472" s="182" t="s">
        <v>468</v>
      </c>
    </row>
    <row r="473" spans="1:3" x14ac:dyDescent="0.2">
      <c r="A473" s="183">
        <v>479</v>
      </c>
      <c r="B473" s="176" t="s">
        <v>373</v>
      </c>
      <c r="C473" s="182" t="s">
        <v>468</v>
      </c>
    </row>
    <row r="474" spans="1:3" x14ac:dyDescent="0.2">
      <c r="A474" s="183">
        <v>480</v>
      </c>
      <c r="B474" s="176" t="s">
        <v>373</v>
      </c>
      <c r="C474" s="182" t="s">
        <v>468</v>
      </c>
    </row>
    <row r="475" spans="1:3" x14ac:dyDescent="0.2">
      <c r="A475" s="183">
        <v>481</v>
      </c>
      <c r="B475" s="176" t="s">
        <v>373</v>
      </c>
      <c r="C475" s="182" t="s">
        <v>468</v>
      </c>
    </row>
    <row r="476" spans="1:3" x14ac:dyDescent="0.2">
      <c r="A476" s="183">
        <v>482</v>
      </c>
      <c r="B476" s="176" t="s">
        <v>386</v>
      </c>
      <c r="C476" s="182" t="s">
        <v>465</v>
      </c>
    </row>
    <row r="477" spans="1:3" x14ac:dyDescent="0.2">
      <c r="A477" s="183">
        <v>483</v>
      </c>
      <c r="B477" s="176" t="s">
        <v>387</v>
      </c>
      <c r="C477" s="182" t="s">
        <v>465</v>
      </c>
    </row>
    <row r="478" spans="1:3" x14ac:dyDescent="0.2">
      <c r="A478" s="183">
        <v>484</v>
      </c>
      <c r="B478" s="176" t="s">
        <v>388</v>
      </c>
      <c r="C478" s="182" t="s">
        <v>465</v>
      </c>
    </row>
    <row r="479" spans="1:3" x14ac:dyDescent="0.2">
      <c r="A479" s="183">
        <v>485</v>
      </c>
      <c r="B479" s="176" t="s">
        <v>389</v>
      </c>
      <c r="C479" s="182" t="s">
        <v>465</v>
      </c>
    </row>
    <row r="480" spans="1:3" x14ac:dyDescent="0.2">
      <c r="A480" s="183">
        <v>486</v>
      </c>
      <c r="B480" s="176" t="s">
        <v>390</v>
      </c>
      <c r="C480" s="182" t="s">
        <v>465</v>
      </c>
    </row>
    <row r="481" spans="1:3" x14ac:dyDescent="0.2">
      <c r="A481" s="183">
        <v>487</v>
      </c>
      <c r="B481" s="176" t="s">
        <v>391</v>
      </c>
      <c r="C481" s="182" t="s">
        <v>465</v>
      </c>
    </row>
    <row r="482" spans="1:3" x14ac:dyDescent="0.2">
      <c r="A482" s="183">
        <v>488</v>
      </c>
      <c r="B482" s="176" t="s">
        <v>392</v>
      </c>
      <c r="C482" s="182" t="s">
        <v>465</v>
      </c>
    </row>
    <row r="483" spans="1:3" x14ac:dyDescent="0.2">
      <c r="A483" s="183">
        <v>489</v>
      </c>
      <c r="B483" s="176" t="s">
        <v>393</v>
      </c>
      <c r="C483" s="182" t="s">
        <v>465</v>
      </c>
    </row>
    <row r="484" spans="1:3" x14ac:dyDescent="0.2">
      <c r="A484" s="183">
        <v>490</v>
      </c>
      <c r="B484" s="176" t="s">
        <v>394</v>
      </c>
      <c r="C484" s="182" t="s">
        <v>465</v>
      </c>
    </row>
    <row r="485" spans="1:3" x14ac:dyDescent="0.2">
      <c r="A485" s="183">
        <v>491</v>
      </c>
      <c r="B485" s="176" t="s">
        <v>395</v>
      </c>
      <c r="C485" s="182" t="s">
        <v>465</v>
      </c>
    </row>
    <row r="486" spans="1:3" x14ac:dyDescent="0.2">
      <c r="A486" s="183">
        <v>492</v>
      </c>
      <c r="B486" s="176" t="s">
        <v>396</v>
      </c>
      <c r="C486" s="182" t="s">
        <v>465</v>
      </c>
    </row>
    <row r="487" spans="1:3" x14ac:dyDescent="0.2">
      <c r="A487" s="183">
        <v>493</v>
      </c>
      <c r="B487" s="176" t="s">
        <v>397</v>
      </c>
      <c r="C487" s="182" t="s">
        <v>465</v>
      </c>
    </row>
    <row r="488" spans="1:3" x14ac:dyDescent="0.2">
      <c r="A488" s="183">
        <v>494</v>
      </c>
      <c r="B488" s="176" t="s">
        <v>398</v>
      </c>
      <c r="C488" s="182" t="s">
        <v>465</v>
      </c>
    </row>
    <row r="489" spans="1:3" x14ac:dyDescent="0.2">
      <c r="A489" s="183">
        <v>495</v>
      </c>
      <c r="B489" s="176" t="s">
        <v>399</v>
      </c>
      <c r="C489" s="182" t="s">
        <v>465</v>
      </c>
    </row>
    <row r="490" spans="1:3" x14ac:dyDescent="0.2">
      <c r="A490" s="183">
        <v>496</v>
      </c>
      <c r="B490" s="176" t="s">
        <v>400</v>
      </c>
      <c r="C490" s="182" t="s">
        <v>465</v>
      </c>
    </row>
    <row r="491" spans="1:3" x14ac:dyDescent="0.2">
      <c r="A491" s="183">
        <v>497</v>
      </c>
      <c r="B491" s="176" t="s">
        <v>401</v>
      </c>
      <c r="C491" s="182" t="s">
        <v>465</v>
      </c>
    </row>
    <row r="492" spans="1:3" x14ac:dyDescent="0.2">
      <c r="A492" s="183">
        <v>498</v>
      </c>
      <c r="B492" s="176" t="s">
        <v>402</v>
      </c>
      <c r="C492" s="182" t="s">
        <v>465</v>
      </c>
    </row>
    <row r="493" spans="1:3" x14ac:dyDescent="0.2">
      <c r="A493" s="183">
        <v>701</v>
      </c>
      <c r="B493" s="176" t="s">
        <v>403</v>
      </c>
      <c r="C493" s="182" t="s">
        <v>469</v>
      </c>
    </row>
    <row r="494" spans="1:3" x14ac:dyDescent="0.2">
      <c r="A494" s="183">
        <v>702</v>
      </c>
      <c r="B494" s="176" t="s">
        <v>403</v>
      </c>
      <c r="C494" s="182" t="s">
        <v>469</v>
      </c>
    </row>
    <row r="495" spans="1:3" x14ac:dyDescent="0.2">
      <c r="A495" s="183">
        <v>703</v>
      </c>
      <c r="B495" s="176" t="s">
        <v>339</v>
      </c>
      <c r="C495" s="182" t="s">
        <v>469</v>
      </c>
    </row>
    <row r="496" spans="1:3" x14ac:dyDescent="0.2">
      <c r="A496" s="183">
        <v>704</v>
      </c>
      <c r="B496" s="176" t="s">
        <v>339</v>
      </c>
      <c r="C496" s="182" t="s">
        <v>469</v>
      </c>
    </row>
    <row r="497" spans="1:3" x14ac:dyDescent="0.2">
      <c r="A497" s="183">
        <v>705</v>
      </c>
      <c r="B497" s="176" t="s">
        <v>339</v>
      </c>
      <c r="C497" s="182" t="s">
        <v>469</v>
      </c>
    </row>
    <row r="498" spans="1:3" x14ac:dyDescent="0.2">
      <c r="A498" s="183">
        <v>706</v>
      </c>
      <c r="B498" s="176" t="s">
        <v>339</v>
      </c>
      <c r="C498" s="182" t="s">
        <v>469</v>
      </c>
    </row>
    <row r="499" spans="1:3" x14ac:dyDescent="0.2">
      <c r="A499" s="183">
        <v>707</v>
      </c>
      <c r="B499" s="176" t="s">
        <v>339</v>
      </c>
      <c r="C499" s="182" t="s">
        <v>469</v>
      </c>
    </row>
    <row r="500" spans="1:3" x14ac:dyDescent="0.2">
      <c r="A500" s="183">
        <v>708</v>
      </c>
      <c r="B500" s="176" t="s">
        <v>339</v>
      </c>
      <c r="C500" s="182" t="s">
        <v>469</v>
      </c>
    </row>
    <row r="501" spans="1:3" x14ac:dyDescent="0.2">
      <c r="A501" s="183">
        <v>709</v>
      </c>
      <c r="B501" s="176" t="s">
        <v>339</v>
      </c>
      <c r="C501" s="182" t="s">
        <v>469</v>
      </c>
    </row>
    <row r="502" spans="1:3" x14ac:dyDescent="0.2">
      <c r="A502" s="183">
        <v>710</v>
      </c>
      <c r="B502" s="176" t="s">
        <v>339</v>
      </c>
      <c r="C502" s="182" t="s">
        <v>469</v>
      </c>
    </row>
    <row r="503" spans="1:3" x14ac:dyDescent="0.2">
      <c r="A503" s="183">
        <v>711</v>
      </c>
      <c r="B503" s="176" t="s">
        <v>339</v>
      </c>
      <c r="C503" s="182" t="s">
        <v>469</v>
      </c>
    </row>
    <row r="504" spans="1:3" x14ac:dyDescent="0.2">
      <c r="A504" s="183">
        <v>712</v>
      </c>
      <c r="B504" s="176" t="s">
        <v>404</v>
      </c>
      <c r="C504" s="182" t="s">
        <v>469</v>
      </c>
    </row>
    <row r="505" spans="1:3" x14ac:dyDescent="0.2">
      <c r="A505" s="183">
        <v>713</v>
      </c>
      <c r="B505" s="176" t="s">
        <v>404</v>
      </c>
      <c r="C505" s="182" t="s">
        <v>469</v>
      </c>
    </row>
    <row r="506" spans="1:3" x14ac:dyDescent="0.2">
      <c r="A506" s="183">
        <v>714</v>
      </c>
      <c r="B506" s="176" t="s">
        <v>404</v>
      </c>
      <c r="C506" s="182" t="s">
        <v>469</v>
      </c>
    </row>
    <row r="507" spans="1:3" x14ac:dyDescent="0.2">
      <c r="A507" s="183">
        <v>715</v>
      </c>
      <c r="B507" s="176" t="s">
        <v>404</v>
      </c>
      <c r="C507" s="182" t="s">
        <v>469</v>
      </c>
    </row>
    <row r="508" spans="1:3" x14ac:dyDescent="0.2">
      <c r="A508" s="183">
        <v>716</v>
      </c>
      <c r="B508" s="176" t="s">
        <v>405</v>
      </c>
      <c r="C508" s="182" t="s">
        <v>469</v>
      </c>
    </row>
    <row r="509" spans="1:3" x14ac:dyDescent="0.2">
      <c r="A509" s="183">
        <v>717</v>
      </c>
      <c r="B509" s="176" t="s">
        <v>405</v>
      </c>
      <c r="C509" s="182" t="s">
        <v>469</v>
      </c>
    </row>
    <row r="510" spans="1:3" x14ac:dyDescent="0.2">
      <c r="A510" s="183">
        <v>718</v>
      </c>
      <c r="B510" s="176" t="s">
        <v>406</v>
      </c>
      <c r="C510" s="182" t="s">
        <v>469</v>
      </c>
    </row>
    <row r="511" spans="1:3" x14ac:dyDescent="0.2">
      <c r="A511" s="183">
        <v>719</v>
      </c>
      <c r="B511" s="176" t="s">
        <v>406</v>
      </c>
      <c r="C511" s="182" t="s">
        <v>469</v>
      </c>
    </row>
    <row r="512" spans="1:3" x14ac:dyDescent="0.2">
      <c r="A512" s="183">
        <v>720</v>
      </c>
      <c r="B512" s="176" t="s">
        <v>274</v>
      </c>
      <c r="C512" s="182" t="s">
        <v>468</v>
      </c>
    </row>
    <row r="513" spans="1:3" x14ac:dyDescent="0.2">
      <c r="A513" s="183">
        <v>721</v>
      </c>
      <c r="B513" s="176" t="s">
        <v>407</v>
      </c>
      <c r="C513" s="182" t="s">
        <v>468</v>
      </c>
    </row>
    <row r="514" spans="1:3" x14ac:dyDescent="0.2">
      <c r="A514" s="183">
        <v>722</v>
      </c>
      <c r="B514" s="176" t="s">
        <v>407</v>
      </c>
      <c r="C514" s="182" t="s">
        <v>468</v>
      </c>
    </row>
    <row r="515" spans="1:3" x14ac:dyDescent="0.2">
      <c r="A515" s="183">
        <v>723</v>
      </c>
      <c r="B515" s="176" t="s">
        <v>407</v>
      </c>
      <c r="C515" s="182" t="s">
        <v>468</v>
      </c>
    </row>
    <row r="516" spans="1:3" x14ac:dyDescent="0.2">
      <c r="A516" s="183">
        <v>724</v>
      </c>
      <c r="B516" s="176" t="s">
        <v>407</v>
      </c>
      <c r="C516" s="182" t="s">
        <v>468</v>
      </c>
    </row>
    <row r="517" spans="1:3" x14ac:dyDescent="0.2">
      <c r="A517" s="183">
        <v>725</v>
      </c>
      <c r="B517" s="176" t="s">
        <v>407</v>
      </c>
      <c r="C517" s="182" t="s">
        <v>468</v>
      </c>
    </row>
    <row r="518" spans="1:3" x14ac:dyDescent="0.2">
      <c r="A518" s="183">
        <v>726</v>
      </c>
      <c r="B518" s="176" t="s">
        <v>407</v>
      </c>
      <c r="C518" s="182" t="s">
        <v>468</v>
      </c>
    </row>
    <row r="519" spans="1:3" x14ac:dyDescent="0.2">
      <c r="A519" s="183">
        <v>727</v>
      </c>
      <c r="B519" s="176" t="s">
        <v>407</v>
      </c>
      <c r="C519" s="182" t="s">
        <v>468</v>
      </c>
    </row>
    <row r="520" spans="1:3" x14ac:dyDescent="0.2">
      <c r="A520" s="183">
        <v>728</v>
      </c>
      <c r="B520" s="176" t="s">
        <v>408</v>
      </c>
      <c r="C520" s="182" t="s">
        <v>468</v>
      </c>
    </row>
    <row r="521" spans="1:3" x14ac:dyDescent="0.2">
      <c r="A521" s="183">
        <v>729</v>
      </c>
      <c r="B521" s="176" t="s">
        <v>407</v>
      </c>
      <c r="C521" s="182" t="s">
        <v>468</v>
      </c>
    </row>
    <row r="522" spans="1:3" x14ac:dyDescent="0.2">
      <c r="A522" s="183">
        <v>730</v>
      </c>
      <c r="B522" s="176" t="s">
        <v>408</v>
      </c>
      <c r="C522" s="182" t="s">
        <v>468</v>
      </c>
    </row>
    <row r="523" spans="1:3" x14ac:dyDescent="0.2">
      <c r="A523" s="183">
        <v>731</v>
      </c>
      <c r="B523" s="176" t="s">
        <v>407</v>
      </c>
      <c r="C523" s="182" t="s">
        <v>468</v>
      </c>
    </row>
    <row r="524" spans="1:3" x14ac:dyDescent="0.2">
      <c r="A524" s="183">
        <v>732</v>
      </c>
      <c r="B524" s="176" t="s">
        <v>408</v>
      </c>
      <c r="C524" s="182" t="s">
        <v>468</v>
      </c>
    </row>
    <row r="525" spans="1:3" x14ac:dyDescent="0.2">
      <c r="A525" s="183">
        <v>733</v>
      </c>
      <c r="B525" s="176" t="s">
        <v>407</v>
      </c>
      <c r="C525" s="182" t="s">
        <v>468</v>
      </c>
    </row>
    <row r="526" spans="1:3" x14ac:dyDescent="0.2">
      <c r="A526" s="183">
        <v>734</v>
      </c>
      <c r="B526" s="176" t="s">
        <v>408</v>
      </c>
      <c r="C526" s="182" t="s">
        <v>468</v>
      </c>
    </row>
    <row r="527" spans="1:3" x14ac:dyDescent="0.2">
      <c r="A527" s="183">
        <v>735</v>
      </c>
      <c r="B527" s="176" t="s">
        <v>407</v>
      </c>
      <c r="C527" s="182" t="s">
        <v>468</v>
      </c>
    </row>
    <row r="528" spans="1:3" x14ac:dyDescent="0.2">
      <c r="A528" s="183">
        <v>736</v>
      </c>
      <c r="B528" s="176" t="s">
        <v>408</v>
      </c>
      <c r="C528" s="182" t="s">
        <v>468</v>
      </c>
    </row>
    <row r="529" spans="1:3" x14ac:dyDescent="0.2">
      <c r="A529" s="183">
        <v>737</v>
      </c>
      <c r="B529" s="176" t="s">
        <v>407</v>
      </c>
      <c r="C529" s="182" t="s">
        <v>468</v>
      </c>
    </row>
    <row r="530" spans="1:3" x14ac:dyDescent="0.2">
      <c r="A530" s="183">
        <v>738</v>
      </c>
      <c r="B530" s="176" t="s">
        <v>408</v>
      </c>
      <c r="C530" s="182" t="s">
        <v>468</v>
      </c>
    </row>
    <row r="531" spans="1:3" x14ac:dyDescent="0.2">
      <c r="A531" s="183">
        <v>739</v>
      </c>
      <c r="B531" s="176" t="s">
        <v>407</v>
      </c>
      <c r="C531" s="182" t="s">
        <v>468</v>
      </c>
    </row>
    <row r="532" spans="1:3" x14ac:dyDescent="0.2">
      <c r="A532" s="183">
        <v>740</v>
      </c>
      <c r="B532" s="176" t="s">
        <v>408</v>
      </c>
      <c r="C532" s="182" t="s">
        <v>468</v>
      </c>
    </row>
    <row r="533" spans="1:3" x14ac:dyDescent="0.2">
      <c r="A533" s="183">
        <v>741</v>
      </c>
      <c r="B533" s="176" t="s">
        <v>407</v>
      </c>
      <c r="C533" s="182" t="s">
        <v>468</v>
      </c>
    </row>
    <row r="534" spans="1:3" x14ac:dyDescent="0.2">
      <c r="A534" s="183">
        <v>742</v>
      </c>
      <c r="B534" s="176" t="s">
        <v>408</v>
      </c>
      <c r="C534" s="182" t="s">
        <v>468</v>
      </c>
    </row>
    <row r="535" spans="1:3" x14ac:dyDescent="0.2">
      <c r="A535" s="183">
        <v>743</v>
      </c>
      <c r="B535" s="176" t="s">
        <v>407</v>
      </c>
      <c r="C535" s="182" t="s">
        <v>468</v>
      </c>
    </row>
    <row r="536" spans="1:3" x14ac:dyDescent="0.2">
      <c r="A536" s="183">
        <v>744</v>
      </c>
      <c r="B536" s="176" t="s">
        <v>408</v>
      </c>
      <c r="C536" s="182" t="s">
        <v>468</v>
      </c>
    </row>
    <row r="537" spans="1:3" x14ac:dyDescent="0.2">
      <c r="A537" s="183">
        <v>745</v>
      </c>
      <c r="B537" s="176" t="s">
        <v>407</v>
      </c>
      <c r="C537" s="182" t="s">
        <v>468</v>
      </c>
    </row>
    <row r="538" spans="1:3" x14ac:dyDescent="0.2">
      <c r="A538" s="183">
        <v>746</v>
      </c>
      <c r="B538" s="176" t="s">
        <v>408</v>
      </c>
      <c r="C538" s="182" t="s">
        <v>468</v>
      </c>
    </row>
    <row r="539" spans="1:3" x14ac:dyDescent="0.2">
      <c r="A539" s="183">
        <v>747</v>
      </c>
      <c r="B539" s="176" t="s">
        <v>407</v>
      </c>
      <c r="C539" s="182" t="s">
        <v>468</v>
      </c>
    </row>
    <row r="540" spans="1:3" x14ac:dyDescent="0.2">
      <c r="A540" s="183">
        <v>748</v>
      </c>
      <c r="B540" s="176" t="s">
        <v>407</v>
      </c>
      <c r="C540" s="182" t="s">
        <v>468</v>
      </c>
    </row>
    <row r="541" spans="1:3" x14ac:dyDescent="0.2">
      <c r="A541" s="183">
        <v>749</v>
      </c>
      <c r="B541" s="176" t="s">
        <v>408</v>
      </c>
      <c r="C541" s="182" t="s">
        <v>468</v>
      </c>
    </row>
    <row r="542" spans="1:3" x14ac:dyDescent="0.2">
      <c r="A542" s="183">
        <v>752</v>
      </c>
      <c r="B542" s="176" t="s">
        <v>407</v>
      </c>
      <c r="C542" s="182" t="s">
        <v>468</v>
      </c>
    </row>
    <row r="543" spans="1:3" x14ac:dyDescent="0.2">
      <c r="A543" s="183">
        <v>753</v>
      </c>
      <c r="B543" s="176" t="s">
        <v>409</v>
      </c>
      <c r="C543" s="182" t="s">
        <v>468</v>
      </c>
    </row>
    <row r="544" spans="1:3" x14ac:dyDescent="0.2">
      <c r="A544" s="183">
        <v>754</v>
      </c>
      <c r="B544" s="176" t="s">
        <v>407</v>
      </c>
      <c r="C544" s="182" t="s">
        <v>468</v>
      </c>
    </row>
    <row r="545" spans="1:3" x14ac:dyDescent="0.2">
      <c r="A545" s="183">
        <v>755</v>
      </c>
      <c r="B545" s="176" t="s">
        <v>409</v>
      </c>
      <c r="C545" s="182" t="s">
        <v>468</v>
      </c>
    </row>
    <row r="546" spans="1:3" x14ac:dyDescent="0.2">
      <c r="A546" s="183">
        <v>756</v>
      </c>
      <c r="B546" s="176" t="s">
        <v>407</v>
      </c>
      <c r="C546" s="182" t="s">
        <v>468</v>
      </c>
    </row>
    <row r="547" spans="1:3" x14ac:dyDescent="0.2">
      <c r="A547" s="183">
        <v>757</v>
      </c>
      <c r="B547" s="176" t="s">
        <v>409</v>
      </c>
      <c r="C547" s="182" t="s">
        <v>468</v>
      </c>
    </row>
    <row r="548" spans="1:3" x14ac:dyDescent="0.2">
      <c r="A548" s="183">
        <v>758</v>
      </c>
      <c r="B548" s="176" t="s">
        <v>407</v>
      </c>
      <c r="C548" s="182" t="s">
        <v>468</v>
      </c>
    </row>
    <row r="549" spans="1:3" x14ac:dyDescent="0.2">
      <c r="A549" s="183">
        <v>759</v>
      </c>
      <c r="B549" s="176" t="s">
        <v>409</v>
      </c>
      <c r="C549" s="182" t="s">
        <v>468</v>
      </c>
    </row>
    <row r="550" spans="1:3" x14ac:dyDescent="0.2">
      <c r="A550" s="183">
        <v>760</v>
      </c>
      <c r="B550" s="176" t="s">
        <v>407</v>
      </c>
      <c r="C550" s="182" t="s">
        <v>468</v>
      </c>
    </row>
    <row r="551" spans="1:3" x14ac:dyDescent="0.2">
      <c r="A551" s="183">
        <v>761</v>
      </c>
      <c r="B551" s="176" t="s">
        <v>409</v>
      </c>
      <c r="C551" s="182" t="s">
        <v>468</v>
      </c>
    </row>
    <row r="552" spans="1:3" x14ac:dyDescent="0.2">
      <c r="A552" s="183">
        <v>762</v>
      </c>
      <c r="B552" s="176" t="s">
        <v>407</v>
      </c>
      <c r="C552" s="182" t="s">
        <v>468</v>
      </c>
    </row>
    <row r="553" spans="1:3" x14ac:dyDescent="0.2">
      <c r="A553" s="183">
        <v>763</v>
      </c>
      <c r="B553" s="176" t="s">
        <v>409</v>
      </c>
      <c r="C553" s="182" t="s">
        <v>468</v>
      </c>
    </row>
    <row r="554" spans="1:3" x14ac:dyDescent="0.2">
      <c r="A554" s="183">
        <v>764</v>
      </c>
      <c r="B554" s="176" t="s">
        <v>407</v>
      </c>
      <c r="C554" s="182" t="s">
        <v>468</v>
      </c>
    </row>
    <row r="555" spans="1:3" x14ac:dyDescent="0.2">
      <c r="A555" s="183">
        <v>765</v>
      </c>
      <c r="B555" s="176" t="s">
        <v>409</v>
      </c>
      <c r="C555" s="182" t="s">
        <v>468</v>
      </c>
    </row>
    <row r="556" spans="1:3" x14ac:dyDescent="0.2">
      <c r="A556" s="183">
        <v>766</v>
      </c>
      <c r="B556" s="176" t="s">
        <v>407</v>
      </c>
      <c r="C556" s="182" t="s">
        <v>468</v>
      </c>
    </row>
    <row r="557" spans="1:3" x14ac:dyDescent="0.2">
      <c r="A557" s="183">
        <v>767</v>
      </c>
      <c r="B557" s="176" t="s">
        <v>409</v>
      </c>
      <c r="C557" s="182" t="s">
        <v>468</v>
      </c>
    </row>
    <row r="558" spans="1:3" x14ac:dyDescent="0.2">
      <c r="A558" s="183">
        <v>768</v>
      </c>
      <c r="B558" s="176" t="s">
        <v>407</v>
      </c>
      <c r="C558" s="182" t="s">
        <v>468</v>
      </c>
    </row>
    <row r="559" spans="1:3" x14ac:dyDescent="0.2">
      <c r="A559" s="183">
        <v>769</v>
      </c>
      <c r="B559" s="176" t="s">
        <v>409</v>
      </c>
      <c r="C559" s="182" t="s">
        <v>468</v>
      </c>
    </row>
    <row r="560" spans="1:3" x14ac:dyDescent="0.2">
      <c r="A560" s="183">
        <v>770</v>
      </c>
      <c r="B560" s="176" t="s">
        <v>410</v>
      </c>
      <c r="C560" s="182" t="s">
        <v>468</v>
      </c>
    </row>
    <row r="561" spans="1:3" x14ac:dyDescent="0.2">
      <c r="A561" s="183">
        <v>775</v>
      </c>
      <c r="B561" s="176" t="s">
        <v>411</v>
      </c>
      <c r="C561" s="182" t="s">
        <v>468</v>
      </c>
    </row>
    <row r="562" spans="1:3" x14ac:dyDescent="0.2">
      <c r="A562" s="183">
        <v>776</v>
      </c>
      <c r="B562" s="176" t="s">
        <v>411</v>
      </c>
      <c r="C562" s="182" t="s">
        <v>468</v>
      </c>
    </row>
    <row r="563" spans="1:3" x14ac:dyDescent="0.2">
      <c r="A563" s="183">
        <v>781</v>
      </c>
      <c r="B563" s="176" t="s">
        <v>407</v>
      </c>
      <c r="C563" s="182" t="s">
        <v>469</v>
      </c>
    </row>
    <row r="564" spans="1:3" x14ac:dyDescent="0.2">
      <c r="A564" s="183">
        <v>782</v>
      </c>
      <c r="B564" s="176" t="s">
        <v>407</v>
      </c>
      <c r="C564" s="182" t="s">
        <v>468</v>
      </c>
    </row>
    <row r="565" spans="1:3" x14ac:dyDescent="0.2">
      <c r="A565" s="183">
        <v>783</v>
      </c>
      <c r="B565" s="176" t="s">
        <v>407</v>
      </c>
      <c r="C565" s="182" t="s">
        <v>468</v>
      </c>
    </row>
    <row r="566" spans="1:3" x14ac:dyDescent="0.2">
      <c r="A566" s="183">
        <v>784</v>
      </c>
      <c r="B566" s="176" t="s">
        <v>407</v>
      </c>
      <c r="C566" s="182" t="s">
        <v>468</v>
      </c>
    </row>
    <row r="567" spans="1:3" x14ac:dyDescent="0.2">
      <c r="A567" s="183">
        <v>785</v>
      </c>
      <c r="B567" s="176" t="s">
        <v>407</v>
      </c>
      <c r="C567" s="182" t="s">
        <v>468</v>
      </c>
    </row>
    <row r="568" spans="1:3" x14ac:dyDescent="0.2">
      <c r="A568" s="183">
        <v>786</v>
      </c>
      <c r="B568" s="176" t="s">
        <v>407</v>
      </c>
      <c r="C568" s="182" t="s">
        <v>468</v>
      </c>
    </row>
    <row r="569" spans="1:3" x14ac:dyDescent="0.2">
      <c r="A569" s="183">
        <v>787</v>
      </c>
      <c r="B569" s="176" t="s">
        <v>412</v>
      </c>
      <c r="C569" s="182" t="s">
        <v>468</v>
      </c>
    </row>
    <row r="570" spans="1:3" x14ac:dyDescent="0.2">
      <c r="A570" s="183">
        <v>788</v>
      </c>
      <c r="B570" s="176" t="s">
        <v>413</v>
      </c>
      <c r="C570" s="182" t="s">
        <v>468</v>
      </c>
    </row>
    <row r="571" spans="1:3" x14ac:dyDescent="0.2">
      <c r="A571" s="183">
        <v>789</v>
      </c>
      <c r="B571" s="176" t="s">
        <v>414</v>
      </c>
      <c r="C571" s="182" t="s">
        <v>468</v>
      </c>
    </row>
    <row r="572" spans="1:3" x14ac:dyDescent="0.2">
      <c r="A572" s="183">
        <v>790</v>
      </c>
      <c r="B572" s="176" t="s">
        <v>415</v>
      </c>
      <c r="C572" s="182" t="s">
        <v>468</v>
      </c>
    </row>
    <row r="573" spans="1:3" x14ac:dyDescent="0.2">
      <c r="A573" s="183">
        <v>791</v>
      </c>
      <c r="B573" s="176" t="s">
        <v>416</v>
      </c>
      <c r="C573" s="182" t="s">
        <v>468</v>
      </c>
    </row>
    <row r="574" spans="1:3" x14ac:dyDescent="0.2">
      <c r="A574" s="183">
        <v>792</v>
      </c>
      <c r="B574" s="176" t="s">
        <v>417</v>
      </c>
      <c r="C574" s="182" t="s">
        <v>468</v>
      </c>
    </row>
    <row r="575" spans="1:3" x14ac:dyDescent="0.2">
      <c r="A575" s="183">
        <v>793</v>
      </c>
      <c r="B575" s="176" t="s">
        <v>407</v>
      </c>
      <c r="C575" s="182" t="s">
        <v>468</v>
      </c>
    </row>
    <row r="576" spans="1:3" x14ac:dyDescent="0.2">
      <c r="A576" s="183">
        <v>794</v>
      </c>
      <c r="B576" s="176" t="s">
        <v>408</v>
      </c>
      <c r="C576" s="182" t="s">
        <v>468</v>
      </c>
    </row>
    <row r="577" spans="1:3" x14ac:dyDescent="0.2">
      <c r="A577" s="183">
        <v>801</v>
      </c>
      <c r="B577" s="176" t="s">
        <v>336</v>
      </c>
      <c r="C577" s="182" t="s">
        <v>468</v>
      </c>
    </row>
    <row r="578" spans="1:3" x14ac:dyDescent="0.2">
      <c r="A578" s="183">
        <v>802</v>
      </c>
      <c r="B578" s="176" t="s">
        <v>418</v>
      </c>
      <c r="C578" s="182" t="s">
        <v>468</v>
      </c>
    </row>
    <row r="579" spans="1:3" x14ac:dyDescent="0.2">
      <c r="A579" s="183">
        <v>803</v>
      </c>
      <c r="B579" s="176" t="s">
        <v>419</v>
      </c>
      <c r="C579" s="182" t="s">
        <v>469</v>
      </c>
    </row>
    <row r="580" spans="1:3" x14ac:dyDescent="0.2">
      <c r="A580" s="183">
        <v>804</v>
      </c>
      <c r="B580" s="176" t="s">
        <v>418</v>
      </c>
      <c r="C580" s="182" t="s">
        <v>468</v>
      </c>
    </row>
    <row r="581" spans="1:3" x14ac:dyDescent="0.2">
      <c r="A581" s="183">
        <v>805</v>
      </c>
      <c r="B581" s="176" t="s">
        <v>419</v>
      </c>
      <c r="C581" s="182" t="s">
        <v>469</v>
      </c>
    </row>
    <row r="582" spans="1:3" x14ac:dyDescent="0.2">
      <c r="A582" s="183">
        <v>806</v>
      </c>
      <c r="B582" s="176" t="s">
        <v>418</v>
      </c>
      <c r="C582" s="182" t="s">
        <v>468</v>
      </c>
    </row>
    <row r="583" spans="1:3" x14ac:dyDescent="0.2">
      <c r="A583" s="183">
        <v>807</v>
      </c>
      <c r="B583" s="176" t="s">
        <v>419</v>
      </c>
      <c r="C583" s="182" t="s">
        <v>469</v>
      </c>
    </row>
    <row r="584" spans="1:3" x14ac:dyDescent="0.2">
      <c r="A584" s="183">
        <v>808</v>
      </c>
      <c r="B584" s="176" t="s">
        <v>418</v>
      </c>
      <c r="C584" s="182" t="s">
        <v>468</v>
      </c>
    </row>
    <row r="585" spans="1:3" x14ac:dyDescent="0.2">
      <c r="A585" s="183">
        <v>809</v>
      </c>
      <c r="B585" s="176" t="s">
        <v>419</v>
      </c>
      <c r="C585" s="182" t="s">
        <v>469</v>
      </c>
    </row>
    <row r="586" spans="1:3" x14ac:dyDescent="0.2">
      <c r="A586" s="183">
        <v>810</v>
      </c>
      <c r="B586" s="176" t="s">
        <v>418</v>
      </c>
      <c r="C586" s="182" t="s">
        <v>468</v>
      </c>
    </row>
    <row r="587" spans="1:3" x14ac:dyDescent="0.2">
      <c r="A587" s="183">
        <v>811</v>
      </c>
      <c r="B587" s="176" t="s">
        <v>419</v>
      </c>
      <c r="C587" s="182" t="s">
        <v>469</v>
      </c>
    </row>
    <row r="588" spans="1:3" x14ac:dyDescent="0.2">
      <c r="A588" s="183">
        <v>812</v>
      </c>
      <c r="B588" s="176" t="s">
        <v>418</v>
      </c>
      <c r="C588" s="182" t="s">
        <v>468</v>
      </c>
    </row>
    <row r="589" spans="1:3" x14ac:dyDescent="0.2">
      <c r="A589" s="183">
        <v>813</v>
      </c>
      <c r="B589" s="176" t="s">
        <v>419</v>
      </c>
      <c r="C589" s="182" t="s">
        <v>469</v>
      </c>
    </row>
    <row r="590" spans="1:3" x14ac:dyDescent="0.2">
      <c r="A590" s="183">
        <v>814</v>
      </c>
      <c r="B590" s="176" t="s">
        <v>418</v>
      </c>
      <c r="C590" s="182" t="s">
        <v>468</v>
      </c>
    </row>
    <row r="591" spans="1:3" x14ac:dyDescent="0.2">
      <c r="A591" s="183">
        <v>815</v>
      </c>
      <c r="B591" s="176" t="s">
        <v>419</v>
      </c>
      <c r="C591" s="182" t="s">
        <v>469</v>
      </c>
    </row>
    <row r="592" spans="1:3" x14ac:dyDescent="0.2">
      <c r="A592" s="183">
        <v>816</v>
      </c>
      <c r="B592" s="176" t="s">
        <v>418</v>
      </c>
      <c r="C592" s="182" t="s">
        <v>468</v>
      </c>
    </row>
    <row r="593" spans="1:3" x14ac:dyDescent="0.2">
      <c r="A593" s="183">
        <v>817</v>
      </c>
      <c r="B593" s="176" t="s">
        <v>419</v>
      </c>
      <c r="C593" s="182" t="s">
        <v>469</v>
      </c>
    </row>
    <row r="594" spans="1:3" x14ac:dyDescent="0.2">
      <c r="A594" s="183">
        <v>818</v>
      </c>
      <c r="B594" s="176" t="s">
        <v>418</v>
      </c>
      <c r="C594" s="182" t="s">
        <v>468</v>
      </c>
    </row>
    <row r="595" spans="1:3" x14ac:dyDescent="0.2">
      <c r="A595" s="183">
        <v>819</v>
      </c>
      <c r="B595" s="176" t="s">
        <v>419</v>
      </c>
      <c r="C595" s="182" t="s">
        <v>469</v>
      </c>
    </row>
    <row r="596" spans="1:3" x14ac:dyDescent="0.2">
      <c r="A596" s="183">
        <v>820</v>
      </c>
      <c r="B596" s="176" t="s">
        <v>418</v>
      </c>
      <c r="C596" s="182" t="s">
        <v>468</v>
      </c>
    </row>
    <row r="597" spans="1:3" x14ac:dyDescent="0.2">
      <c r="A597" s="183">
        <v>821</v>
      </c>
      <c r="B597" s="176" t="s">
        <v>419</v>
      </c>
      <c r="C597" s="182" t="s">
        <v>469</v>
      </c>
    </row>
    <row r="598" spans="1:3" x14ac:dyDescent="0.2">
      <c r="A598" s="183">
        <v>822</v>
      </c>
      <c r="B598" s="176" t="s">
        <v>418</v>
      </c>
      <c r="C598" s="182" t="s">
        <v>468</v>
      </c>
    </row>
    <row r="599" spans="1:3" x14ac:dyDescent="0.2">
      <c r="A599" s="183">
        <v>823</v>
      </c>
      <c r="B599" s="176" t="s">
        <v>419</v>
      </c>
      <c r="C599" s="182" t="s">
        <v>469</v>
      </c>
    </row>
    <row r="600" spans="1:3" x14ac:dyDescent="0.2">
      <c r="A600" s="183">
        <v>824</v>
      </c>
      <c r="B600" s="176" t="s">
        <v>418</v>
      </c>
      <c r="C600" s="182" t="s">
        <v>468</v>
      </c>
    </row>
    <row r="601" spans="1:3" x14ac:dyDescent="0.2">
      <c r="A601" s="183">
        <v>825</v>
      </c>
      <c r="B601" s="176" t="s">
        <v>419</v>
      </c>
      <c r="C601" s="182" t="s">
        <v>469</v>
      </c>
    </row>
    <row r="602" spans="1:3" x14ac:dyDescent="0.2">
      <c r="A602" s="183">
        <v>826</v>
      </c>
      <c r="B602" s="176" t="s">
        <v>418</v>
      </c>
      <c r="C602" s="182" t="s">
        <v>468</v>
      </c>
    </row>
    <row r="603" spans="1:3" x14ac:dyDescent="0.2">
      <c r="A603" s="183">
        <v>827</v>
      </c>
      <c r="B603" s="176" t="s">
        <v>419</v>
      </c>
      <c r="C603" s="182" t="s">
        <v>469</v>
      </c>
    </row>
    <row r="604" spans="1:3" x14ac:dyDescent="0.2">
      <c r="A604" s="183">
        <v>828</v>
      </c>
      <c r="B604" s="176" t="s">
        <v>418</v>
      </c>
      <c r="C604" s="182" t="s">
        <v>468</v>
      </c>
    </row>
    <row r="605" spans="1:3" x14ac:dyDescent="0.2">
      <c r="A605" s="183">
        <v>829</v>
      </c>
      <c r="B605" s="176" t="s">
        <v>419</v>
      </c>
      <c r="C605" s="182" t="s">
        <v>469</v>
      </c>
    </row>
    <row r="606" spans="1:3" x14ac:dyDescent="0.2">
      <c r="A606" s="183">
        <v>830</v>
      </c>
      <c r="B606" s="176" t="s">
        <v>418</v>
      </c>
      <c r="C606" s="182" t="s">
        <v>468</v>
      </c>
    </row>
    <row r="607" spans="1:3" x14ac:dyDescent="0.2">
      <c r="A607" s="183">
        <v>831</v>
      </c>
      <c r="B607" s="176" t="s">
        <v>419</v>
      </c>
      <c r="C607" s="182" t="s">
        <v>469</v>
      </c>
    </row>
    <row r="608" spans="1:3" x14ac:dyDescent="0.2">
      <c r="A608" s="183">
        <v>832</v>
      </c>
      <c r="B608" s="176" t="s">
        <v>418</v>
      </c>
      <c r="C608" s="182" t="s">
        <v>468</v>
      </c>
    </row>
    <row r="609" spans="1:3" x14ac:dyDescent="0.2">
      <c r="A609" s="183">
        <v>833</v>
      </c>
      <c r="B609" s="176" t="s">
        <v>419</v>
      </c>
      <c r="C609" s="182" t="s">
        <v>469</v>
      </c>
    </row>
    <row r="610" spans="1:3" x14ac:dyDescent="0.2">
      <c r="A610" s="183">
        <v>834</v>
      </c>
      <c r="B610" s="176" t="s">
        <v>418</v>
      </c>
      <c r="C610" s="182" t="s">
        <v>468</v>
      </c>
    </row>
    <row r="611" spans="1:3" x14ac:dyDescent="0.2">
      <c r="A611" s="183">
        <v>835</v>
      </c>
      <c r="B611" s="176" t="s">
        <v>419</v>
      </c>
      <c r="C611" s="182" t="s">
        <v>469</v>
      </c>
    </row>
    <row r="612" spans="1:3" x14ac:dyDescent="0.2">
      <c r="A612" s="183">
        <v>836</v>
      </c>
      <c r="B612" s="176" t="s">
        <v>418</v>
      </c>
      <c r="C612" s="182" t="s">
        <v>468</v>
      </c>
    </row>
    <row r="613" spans="1:3" x14ac:dyDescent="0.2">
      <c r="A613" s="183">
        <v>837</v>
      </c>
      <c r="B613" s="176" t="s">
        <v>419</v>
      </c>
      <c r="C613" s="182" t="s">
        <v>469</v>
      </c>
    </row>
    <row r="614" spans="1:3" x14ac:dyDescent="0.2">
      <c r="A614" s="183">
        <v>838</v>
      </c>
      <c r="B614" s="176" t="s">
        <v>418</v>
      </c>
      <c r="C614" s="182" t="s">
        <v>468</v>
      </c>
    </row>
    <row r="615" spans="1:3" x14ac:dyDescent="0.2">
      <c r="A615" s="183">
        <v>839</v>
      </c>
      <c r="B615" s="176" t="s">
        <v>419</v>
      </c>
      <c r="C615" s="182" t="s">
        <v>469</v>
      </c>
    </row>
    <row r="616" spans="1:3" x14ac:dyDescent="0.2">
      <c r="A616" s="183">
        <v>840</v>
      </c>
      <c r="B616" s="176" t="s">
        <v>418</v>
      </c>
      <c r="C616" s="182" t="s">
        <v>468</v>
      </c>
    </row>
    <row r="617" spans="1:3" x14ac:dyDescent="0.2">
      <c r="A617" s="183">
        <v>841</v>
      </c>
      <c r="B617" s="176" t="s">
        <v>419</v>
      </c>
      <c r="C617" s="182" t="s">
        <v>469</v>
      </c>
    </row>
    <row r="618" spans="1:3" x14ac:dyDescent="0.2">
      <c r="A618" s="183">
        <v>842</v>
      </c>
      <c r="B618" s="176" t="s">
        <v>418</v>
      </c>
      <c r="C618" s="182" t="s">
        <v>468</v>
      </c>
    </row>
    <row r="619" spans="1:3" x14ac:dyDescent="0.2">
      <c r="A619" s="183">
        <v>843</v>
      </c>
      <c r="B619" s="176" t="s">
        <v>419</v>
      </c>
      <c r="C619" s="182" t="s">
        <v>469</v>
      </c>
    </row>
    <row r="620" spans="1:3" x14ac:dyDescent="0.2">
      <c r="A620" s="183">
        <v>844</v>
      </c>
      <c r="B620" s="176" t="s">
        <v>418</v>
      </c>
      <c r="C620" s="182" t="s">
        <v>468</v>
      </c>
    </row>
    <row r="621" spans="1:3" x14ac:dyDescent="0.2">
      <c r="A621" s="183">
        <v>845</v>
      </c>
      <c r="B621" s="176" t="s">
        <v>419</v>
      </c>
      <c r="C621" s="182" t="s">
        <v>469</v>
      </c>
    </row>
    <row r="622" spans="1:3" x14ac:dyDescent="0.2">
      <c r="A622" s="183">
        <v>846</v>
      </c>
      <c r="B622" s="176" t="s">
        <v>418</v>
      </c>
      <c r="C622" s="182" t="s">
        <v>468</v>
      </c>
    </row>
    <row r="623" spans="1:3" x14ac:dyDescent="0.2">
      <c r="A623" s="183">
        <v>847</v>
      </c>
      <c r="B623" s="176" t="s">
        <v>419</v>
      </c>
      <c r="C623" s="182" t="s">
        <v>469</v>
      </c>
    </row>
    <row r="624" spans="1:3" x14ac:dyDescent="0.2">
      <c r="A624" s="183">
        <v>848</v>
      </c>
      <c r="B624" s="176" t="s">
        <v>418</v>
      </c>
      <c r="C624" s="182" t="s">
        <v>468</v>
      </c>
    </row>
    <row r="625" spans="1:3" x14ac:dyDescent="0.2">
      <c r="A625" s="183">
        <v>849</v>
      </c>
      <c r="B625" s="176" t="s">
        <v>419</v>
      </c>
      <c r="C625" s="182" t="s">
        <v>469</v>
      </c>
    </row>
    <row r="626" spans="1:3" x14ac:dyDescent="0.2">
      <c r="A626" s="183">
        <v>850</v>
      </c>
      <c r="B626" s="176" t="s">
        <v>419</v>
      </c>
      <c r="C626" s="182" t="s">
        <v>469</v>
      </c>
    </row>
    <row r="627" spans="1:3" x14ac:dyDescent="0.2">
      <c r="A627" s="183">
        <v>851</v>
      </c>
      <c r="B627" s="176" t="s">
        <v>419</v>
      </c>
      <c r="C627" s="182" t="s">
        <v>469</v>
      </c>
    </row>
    <row r="628" spans="1:3" x14ac:dyDescent="0.2">
      <c r="A628" s="183">
        <v>852</v>
      </c>
      <c r="B628" s="176" t="s">
        <v>418</v>
      </c>
      <c r="C628" s="182" t="s">
        <v>468</v>
      </c>
    </row>
    <row r="629" spans="1:3" x14ac:dyDescent="0.2">
      <c r="A629" s="183">
        <v>853</v>
      </c>
      <c r="B629" s="176" t="s">
        <v>418</v>
      </c>
      <c r="C629" s="182" t="s">
        <v>468</v>
      </c>
    </row>
    <row r="630" spans="1:3" x14ac:dyDescent="0.2">
      <c r="A630" s="183">
        <v>854</v>
      </c>
      <c r="B630" s="176" t="s">
        <v>418</v>
      </c>
      <c r="C630" s="182" t="s">
        <v>468</v>
      </c>
    </row>
    <row r="631" spans="1:3" x14ac:dyDescent="0.2">
      <c r="A631" s="183">
        <v>855</v>
      </c>
      <c r="B631" s="176" t="s">
        <v>418</v>
      </c>
      <c r="C631" s="182" t="s">
        <v>468</v>
      </c>
    </row>
    <row r="632" spans="1:3" x14ac:dyDescent="0.2">
      <c r="A632" s="183">
        <v>856</v>
      </c>
      <c r="B632" s="176" t="s">
        <v>418</v>
      </c>
      <c r="C632" s="182" t="s">
        <v>468</v>
      </c>
    </row>
    <row r="633" spans="1:3" x14ac:dyDescent="0.2">
      <c r="A633" s="183">
        <v>857</v>
      </c>
      <c r="B633" s="176" t="s">
        <v>418</v>
      </c>
      <c r="C633" s="182" t="s">
        <v>468</v>
      </c>
    </row>
    <row r="634" spans="1:3" x14ac:dyDescent="0.2">
      <c r="A634" s="183">
        <v>858</v>
      </c>
      <c r="B634" s="176" t="s">
        <v>418</v>
      </c>
      <c r="C634" s="182" t="s">
        <v>468</v>
      </c>
    </row>
    <row r="635" spans="1:3" x14ac:dyDescent="0.2">
      <c r="A635" s="183">
        <v>859</v>
      </c>
      <c r="B635" s="176" t="s">
        <v>418</v>
      </c>
      <c r="C635" s="182" t="s">
        <v>468</v>
      </c>
    </row>
    <row r="636" spans="1:3" x14ac:dyDescent="0.2">
      <c r="A636" s="183">
        <v>860</v>
      </c>
      <c r="B636" s="176" t="s">
        <v>418</v>
      </c>
      <c r="C636" s="182" t="s">
        <v>468</v>
      </c>
    </row>
    <row r="637" spans="1:3" x14ac:dyDescent="0.2">
      <c r="A637" s="183">
        <v>861</v>
      </c>
      <c r="B637" s="176" t="s">
        <v>418</v>
      </c>
      <c r="C637" s="182" t="s">
        <v>468</v>
      </c>
    </row>
    <row r="638" spans="1:3" x14ac:dyDescent="0.2">
      <c r="A638" s="183">
        <v>862</v>
      </c>
      <c r="B638" s="176" t="s">
        <v>418</v>
      </c>
      <c r="C638" s="182" t="s">
        <v>468</v>
      </c>
    </row>
    <row r="639" spans="1:3" x14ac:dyDescent="0.2">
      <c r="A639" s="183">
        <v>863</v>
      </c>
      <c r="B639" s="176" t="s">
        <v>418</v>
      </c>
      <c r="C639" s="182" t="s">
        <v>468</v>
      </c>
    </row>
    <row r="640" spans="1:3" x14ac:dyDescent="0.2">
      <c r="A640" s="183">
        <v>864</v>
      </c>
      <c r="B640" s="176" t="s">
        <v>418</v>
      </c>
      <c r="C640" s="182" t="s">
        <v>468</v>
      </c>
    </row>
    <row r="641" spans="1:3" x14ac:dyDescent="0.2">
      <c r="A641" s="183">
        <v>865</v>
      </c>
      <c r="B641" s="176" t="s">
        <v>418</v>
      </c>
      <c r="C641" s="182" t="s">
        <v>468</v>
      </c>
    </row>
    <row r="642" spans="1:3" x14ac:dyDescent="0.2">
      <c r="A642" s="183">
        <v>866</v>
      </c>
      <c r="B642" s="176" t="s">
        <v>419</v>
      </c>
      <c r="C642" s="182" t="s">
        <v>469</v>
      </c>
    </row>
    <row r="643" spans="1:3" x14ac:dyDescent="0.2">
      <c r="A643" s="183">
        <v>867</v>
      </c>
      <c r="B643" s="176" t="s">
        <v>418</v>
      </c>
      <c r="C643" s="182" t="s">
        <v>468</v>
      </c>
    </row>
    <row r="644" spans="1:3" x14ac:dyDescent="0.2">
      <c r="A644" s="183">
        <v>868</v>
      </c>
      <c r="B644" s="176" t="s">
        <v>419</v>
      </c>
      <c r="C644" s="182" t="s">
        <v>469</v>
      </c>
    </row>
    <row r="645" spans="1:3" x14ac:dyDescent="0.2">
      <c r="A645" s="183">
        <v>869</v>
      </c>
      <c r="B645" s="176" t="s">
        <v>418</v>
      </c>
      <c r="C645" s="182" t="s">
        <v>468</v>
      </c>
    </row>
    <row r="646" spans="1:3" x14ac:dyDescent="0.2">
      <c r="A646" s="183">
        <v>870</v>
      </c>
      <c r="B646" s="176" t="s">
        <v>419</v>
      </c>
      <c r="C646" s="182" t="s">
        <v>469</v>
      </c>
    </row>
    <row r="647" spans="1:3" x14ac:dyDescent="0.2">
      <c r="A647" s="183">
        <v>871</v>
      </c>
      <c r="B647" s="176" t="s">
        <v>418</v>
      </c>
      <c r="C647" s="182" t="s">
        <v>468</v>
      </c>
    </row>
    <row r="648" spans="1:3" x14ac:dyDescent="0.2">
      <c r="A648" s="183">
        <v>872</v>
      </c>
      <c r="B648" s="176" t="s">
        <v>419</v>
      </c>
      <c r="C648" s="182" t="s">
        <v>469</v>
      </c>
    </row>
    <row r="649" spans="1:3" x14ac:dyDescent="0.2">
      <c r="A649" s="183">
        <v>873</v>
      </c>
      <c r="B649" s="176" t="s">
        <v>418</v>
      </c>
      <c r="C649" s="182" t="s">
        <v>468</v>
      </c>
    </row>
    <row r="650" spans="1:3" x14ac:dyDescent="0.2">
      <c r="A650" s="183">
        <v>874</v>
      </c>
      <c r="B650" s="176" t="s">
        <v>419</v>
      </c>
      <c r="C650" s="182" t="s">
        <v>469</v>
      </c>
    </row>
    <row r="651" spans="1:3" x14ac:dyDescent="0.2">
      <c r="A651" s="183">
        <v>875</v>
      </c>
      <c r="B651" s="176" t="s">
        <v>418</v>
      </c>
      <c r="C651" s="182" t="s">
        <v>468</v>
      </c>
    </row>
    <row r="652" spans="1:3" x14ac:dyDescent="0.2">
      <c r="A652" s="183">
        <v>876</v>
      </c>
      <c r="B652" s="176" t="s">
        <v>419</v>
      </c>
      <c r="C652" s="182" t="s">
        <v>469</v>
      </c>
    </row>
    <row r="653" spans="1:3" x14ac:dyDescent="0.2">
      <c r="A653" s="183">
        <v>877</v>
      </c>
      <c r="B653" s="176" t="s">
        <v>418</v>
      </c>
      <c r="C653" s="182" t="s">
        <v>468</v>
      </c>
    </row>
    <row r="654" spans="1:3" x14ac:dyDescent="0.2">
      <c r="A654" s="183">
        <v>878</v>
      </c>
      <c r="B654" s="176" t="s">
        <v>419</v>
      </c>
      <c r="C654" s="182" t="s">
        <v>469</v>
      </c>
    </row>
    <row r="655" spans="1:3" x14ac:dyDescent="0.2">
      <c r="A655" s="183">
        <v>879</v>
      </c>
      <c r="B655" s="176" t="s">
        <v>418</v>
      </c>
      <c r="C655" s="182" t="s">
        <v>468</v>
      </c>
    </row>
    <row r="656" spans="1:3" x14ac:dyDescent="0.2">
      <c r="A656" s="183">
        <v>880</v>
      </c>
      <c r="B656" s="176" t="s">
        <v>419</v>
      </c>
      <c r="C656" s="182" t="s">
        <v>469</v>
      </c>
    </row>
    <row r="657" spans="1:3" x14ac:dyDescent="0.2">
      <c r="A657" s="183">
        <v>881</v>
      </c>
      <c r="B657" s="176" t="s">
        <v>418</v>
      </c>
      <c r="C657" s="182" t="s">
        <v>468</v>
      </c>
    </row>
    <row r="658" spans="1:3" x14ac:dyDescent="0.2">
      <c r="A658" s="183">
        <v>882</v>
      </c>
      <c r="B658" s="176" t="s">
        <v>419</v>
      </c>
      <c r="C658" s="182" t="s">
        <v>469</v>
      </c>
    </row>
    <row r="659" spans="1:3" x14ac:dyDescent="0.2">
      <c r="A659" s="183">
        <v>883</v>
      </c>
      <c r="B659" s="176" t="s">
        <v>418</v>
      </c>
      <c r="C659" s="182" t="s">
        <v>468</v>
      </c>
    </row>
    <row r="660" spans="1:3" x14ac:dyDescent="0.2">
      <c r="A660" s="183">
        <v>884</v>
      </c>
      <c r="B660" s="176" t="s">
        <v>419</v>
      </c>
      <c r="C660" s="182" t="s">
        <v>469</v>
      </c>
    </row>
    <row r="661" spans="1:3" x14ac:dyDescent="0.2">
      <c r="A661" s="183">
        <v>885</v>
      </c>
      <c r="B661" s="176" t="s">
        <v>418</v>
      </c>
      <c r="C661" s="182" t="s">
        <v>468</v>
      </c>
    </row>
    <row r="662" spans="1:3" x14ac:dyDescent="0.2">
      <c r="A662" s="183">
        <v>886</v>
      </c>
      <c r="B662" s="176" t="s">
        <v>419</v>
      </c>
      <c r="C662" s="182" t="s">
        <v>469</v>
      </c>
    </row>
    <row r="663" spans="1:3" x14ac:dyDescent="0.2">
      <c r="A663" s="183">
        <v>887</v>
      </c>
      <c r="B663" s="176" t="s">
        <v>418</v>
      </c>
      <c r="C663" s="182" t="s">
        <v>468</v>
      </c>
    </row>
    <row r="664" spans="1:3" x14ac:dyDescent="0.2">
      <c r="A664" s="183">
        <v>888</v>
      </c>
      <c r="B664" s="176" t="s">
        <v>419</v>
      </c>
      <c r="C664" s="182" t="s">
        <v>469</v>
      </c>
    </row>
    <row r="665" spans="1:3" x14ac:dyDescent="0.2">
      <c r="A665" s="183">
        <v>889</v>
      </c>
      <c r="B665" s="176" t="s">
        <v>418</v>
      </c>
      <c r="C665" s="182" t="s">
        <v>468</v>
      </c>
    </row>
    <row r="666" spans="1:3" x14ac:dyDescent="0.2">
      <c r="A666" s="183">
        <v>890</v>
      </c>
      <c r="B666" s="176" t="s">
        <v>419</v>
      </c>
      <c r="C666" s="182" t="s">
        <v>469</v>
      </c>
    </row>
    <row r="667" spans="1:3" x14ac:dyDescent="0.2">
      <c r="A667" s="183">
        <v>891</v>
      </c>
      <c r="B667" s="176" t="s">
        <v>419</v>
      </c>
      <c r="C667" s="182" t="s">
        <v>469</v>
      </c>
    </row>
    <row r="668" spans="1:3" x14ac:dyDescent="0.2">
      <c r="A668" s="183">
        <v>892</v>
      </c>
      <c r="B668" s="176" t="s">
        <v>419</v>
      </c>
      <c r="C668" s="182" t="s">
        <v>469</v>
      </c>
    </row>
    <row r="669" spans="1:3" x14ac:dyDescent="0.2">
      <c r="A669" s="183">
        <v>893</v>
      </c>
      <c r="B669" s="176" t="s">
        <v>419</v>
      </c>
      <c r="C669" s="182" t="s">
        <v>469</v>
      </c>
    </row>
    <row r="670" spans="1:3" x14ac:dyDescent="0.2">
      <c r="A670" s="183">
        <v>894</v>
      </c>
      <c r="B670" s="176" t="s">
        <v>377</v>
      </c>
      <c r="C670" s="182" t="s">
        <v>469</v>
      </c>
    </row>
    <row r="671" spans="1:3" x14ac:dyDescent="0.2">
      <c r="A671" s="183">
        <v>895</v>
      </c>
      <c r="B671" s="176" t="s">
        <v>377</v>
      </c>
      <c r="C671" s="182" t="s">
        <v>469</v>
      </c>
    </row>
    <row r="672" spans="1:3" x14ac:dyDescent="0.2">
      <c r="A672" s="183">
        <v>896</v>
      </c>
      <c r="B672" s="176" t="s">
        <v>377</v>
      </c>
      <c r="C672" s="182" t="s">
        <v>469</v>
      </c>
    </row>
    <row r="673" spans="1:3" x14ac:dyDescent="0.2">
      <c r="A673" s="183">
        <v>897</v>
      </c>
      <c r="B673" s="176" t="s">
        <v>419</v>
      </c>
      <c r="C673" s="182" t="s">
        <v>469</v>
      </c>
    </row>
    <row r="674" spans="1:3" x14ac:dyDescent="0.2">
      <c r="A674" s="183">
        <v>898</v>
      </c>
      <c r="B674" s="176" t="s">
        <v>419</v>
      </c>
      <c r="C674" s="182" t="s">
        <v>469</v>
      </c>
    </row>
    <row r="675" spans="1:3" x14ac:dyDescent="0.2">
      <c r="A675" s="183">
        <v>899</v>
      </c>
      <c r="B675" s="176" t="s">
        <v>420</v>
      </c>
      <c r="C675" s="182" t="s">
        <v>469</v>
      </c>
    </row>
    <row r="676" spans="1:3" x14ac:dyDescent="0.2">
      <c r="A676" s="183">
        <v>900</v>
      </c>
      <c r="B676" s="176" t="s">
        <v>420</v>
      </c>
      <c r="C676" s="182" t="s">
        <v>469</v>
      </c>
    </row>
    <row r="677" spans="1:3" x14ac:dyDescent="0.2">
      <c r="A677" s="183">
        <v>901</v>
      </c>
      <c r="B677" s="176" t="s">
        <v>420</v>
      </c>
      <c r="C677" s="182" t="s">
        <v>469</v>
      </c>
    </row>
    <row r="678" spans="1:3" x14ac:dyDescent="0.2">
      <c r="A678" s="183">
        <v>902</v>
      </c>
      <c r="B678" s="176" t="s">
        <v>420</v>
      </c>
      <c r="C678" s="182" t="s">
        <v>469</v>
      </c>
    </row>
    <row r="679" spans="1:3" x14ac:dyDescent="0.2">
      <c r="A679" s="183">
        <v>903</v>
      </c>
      <c r="B679" s="176" t="s">
        <v>420</v>
      </c>
      <c r="C679" s="182" t="s">
        <v>469</v>
      </c>
    </row>
    <row r="680" spans="1:3" x14ac:dyDescent="0.2">
      <c r="A680" s="183">
        <v>904</v>
      </c>
      <c r="B680" s="176" t="s">
        <v>421</v>
      </c>
      <c r="C680" s="182" t="s">
        <v>469</v>
      </c>
    </row>
    <row r="681" spans="1:3" x14ac:dyDescent="0.2">
      <c r="A681" s="183">
        <v>905</v>
      </c>
      <c r="B681" s="176" t="s">
        <v>421</v>
      </c>
      <c r="C681" s="182" t="s">
        <v>469</v>
      </c>
    </row>
    <row r="682" spans="1:3" x14ac:dyDescent="0.2">
      <c r="A682" s="183">
        <v>906</v>
      </c>
      <c r="B682" s="176" t="s">
        <v>421</v>
      </c>
      <c r="C682" s="182" t="s">
        <v>469</v>
      </c>
    </row>
    <row r="683" spans="1:3" x14ac:dyDescent="0.2">
      <c r="A683" s="183">
        <v>907</v>
      </c>
      <c r="B683" s="176" t="s">
        <v>422</v>
      </c>
      <c r="C683" s="182" t="s">
        <v>469</v>
      </c>
    </row>
    <row r="684" spans="1:3" x14ac:dyDescent="0.2">
      <c r="A684" s="183">
        <v>908</v>
      </c>
      <c r="B684" s="176" t="s">
        <v>422</v>
      </c>
      <c r="C684" s="182" t="s">
        <v>469</v>
      </c>
    </row>
    <row r="685" spans="1:3" x14ac:dyDescent="0.2">
      <c r="A685" s="183">
        <v>909</v>
      </c>
      <c r="B685" s="176" t="s">
        <v>422</v>
      </c>
      <c r="C685" s="182" t="s">
        <v>469</v>
      </c>
    </row>
    <row r="686" spans="1:3" x14ac:dyDescent="0.2">
      <c r="A686" s="183">
        <v>910</v>
      </c>
      <c r="B686" s="176" t="s">
        <v>422</v>
      </c>
      <c r="C686" s="182" t="s">
        <v>469</v>
      </c>
    </row>
    <row r="687" spans="1:3" x14ac:dyDescent="0.2">
      <c r="A687" s="183">
        <v>911</v>
      </c>
      <c r="B687" s="176" t="s">
        <v>422</v>
      </c>
      <c r="C687" s="182" t="s">
        <v>469</v>
      </c>
    </row>
    <row r="688" spans="1:3" x14ac:dyDescent="0.2">
      <c r="A688" s="183">
        <v>912</v>
      </c>
      <c r="B688" s="176" t="s">
        <v>422</v>
      </c>
      <c r="C688" s="182" t="s">
        <v>469</v>
      </c>
    </row>
    <row r="689" spans="1:3" x14ac:dyDescent="0.2">
      <c r="A689" s="183">
        <v>913</v>
      </c>
      <c r="B689" s="176" t="s">
        <v>422</v>
      </c>
      <c r="C689" s="182" t="s">
        <v>469</v>
      </c>
    </row>
    <row r="690" spans="1:3" x14ac:dyDescent="0.2">
      <c r="A690" s="183">
        <v>914</v>
      </c>
      <c r="B690" s="176" t="s">
        <v>423</v>
      </c>
      <c r="C690" s="182" t="s">
        <v>468</v>
      </c>
    </row>
    <row r="691" spans="1:3" x14ac:dyDescent="0.2">
      <c r="A691" s="183">
        <v>915</v>
      </c>
      <c r="B691" s="176" t="s">
        <v>377</v>
      </c>
      <c r="C691" s="182" t="s">
        <v>468</v>
      </c>
    </row>
    <row r="692" spans="1:3" x14ac:dyDescent="0.2">
      <c r="A692" s="183">
        <v>916</v>
      </c>
      <c r="B692" s="176" t="s">
        <v>377</v>
      </c>
      <c r="C692" s="182" t="s">
        <v>468</v>
      </c>
    </row>
    <row r="693" spans="1:3" x14ac:dyDescent="0.2">
      <c r="A693" s="183">
        <v>917</v>
      </c>
      <c r="B693" s="176" t="s">
        <v>377</v>
      </c>
      <c r="C693" s="182" t="s">
        <v>468</v>
      </c>
    </row>
    <row r="694" spans="1:3" x14ac:dyDescent="0.2">
      <c r="A694" s="183">
        <v>918</v>
      </c>
      <c r="B694" s="176" t="s">
        <v>313</v>
      </c>
      <c r="C694" s="182" t="s">
        <v>468</v>
      </c>
    </row>
    <row r="695" spans="1:3" x14ac:dyDescent="0.2">
      <c r="A695" s="183">
        <v>919</v>
      </c>
      <c r="B695" s="176" t="s">
        <v>424</v>
      </c>
      <c r="C695" s="182" t="s">
        <v>468</v>
      </c>
    </row>
    <row r="696" spans="1:3" x14ac:dyDescent="0.2">
      <c r="A696" s="183">
        <v>920</v>
      </c>
      <c r="B696" s="176" t="s">
        <v>424</v>
      </c>
      <c r="C696" s="182" t="s">
        <v>468</v>
      </c>
    </row>
    <row r="697" spans="1:3" x14ac:dyDescent="0.2">
      <c r="A697" s="183">
        <v>922</v>
      </c>
      <c r="B697" s="176" t="s">
        <v>336</v>
      </c>
      <c r="C697" s="182" t="s">
        <v>468</v>
      </c>
    </row>
    <row r="698" spans="1:3" x14ac:dyDescent="0.2">
      <c r="A698" s="183">
        <v>923</v>
      </c>
      <c r="B698" s="176" t="s">
        <v>336</v>
      </c>
      <c r="C698" s="182" t="s">
        <v>468</v>
      </c>
    </row>
    <row r="699" spans="1:3" x14ac:dyDescent="0.2">
      <c r="A699" s="183">
        <v>924</v>
      </c>
      <c r="B699" s="176" t="s">
        <v>336</v>
      </c>
      <c r="C699" s="182" t="s">
        <v>468</v>
      </c>
    </row>
    <row r="700" spans="1:3" x14ac:dyDescent="0.2">
      <c r="A700" s="183">
        <v>925</v>
      </c>
      <c r="B700" s="176" t="s">
        <v>425</v>
      </c>
      <c r="C700" s="182" t="s">
        <v>464</v>
      </c>
    </row>
    <row r="701" spans="1:3" x14ac:dyDescent="0.2">
      <c r="A701" s="183">
        <v>926</v>
      </c>
      <c r="B701" s="176" t="s">
        <v>366</v>
      </c>
      <c r="C701" s="182" t="s">
        <v>464</v>
      </c>
    </row>
    <row r="702" spans="1:3" x14ac:dyDescent="0.2">
      <c r="A702" s="183">
        <v>927</v>
      </c>
      <c r="B702" s="176" t="s">
        <v>368</v>
      </c>
      <c r="C702" s="182" t="s">
        <v>464</v>
      </c>
    </row>
    <row r="703" spans="1:3" x14ac:dyDescent="0.2">
      <c r="A703" s="183">
        <v>928</v>
      </c>
      <c r="B703" s="176" t="s">
        <v>367</v>
      </c>
      <c r="C703" s="182" t="s">
        <v>464</v>
      </c>
    </row>
    <row r="704" spans="1:3" x14ac:dyDescent="0.2">
      <c r="A704" s="183">
        <v>929</v>
      </c>
      <c r="B704" s="176" t="s">
        <v>420</v>
      </c>
      <c r="C704" s="182" t="s">
        <v>469</v>
      </c>
    </row>
    <row r="705" spans="1:3" x14ac:dyDescent="0.2">
      <c r="A705" s="183">
        <v>930</v>
      </c>
      <c r="B705" s="176" t="s">
        <v>420</v>
      </c>
      <c r="C705" s="182" t="s">
        <v>469</v>
      </c>
    </row>
    <row r="706" spans="1:3" x14ac:dyDescent="0.2">
      <c r="A706" s="183">
        <v>931</v>
      </c>
      <c r="B706" s="176" t="s">
        <v>420</v>
      </c>
      <c r="C706" s="182" t="s">
        <v>469</v>
      </c>
    </row>
    <row r="707" spans="1:3" x14ac:dyDescent="0.2">
      <c r="A707" s="183">
        <v>932</v>
      </c>
      <c r="B707" s="176" t="s">
        <v>426</v>
      </c>
      <c r="C707" s="182" t="s">
        <v>468</v>
      </c>
    </row>
    <row r="708" spans="1:3" x14ac:dyDescent="0.2">
      <c r="A708" s="183">
        <v>933</v>
      </c>
      <c r="B708" s="176" t="s">
        <v>418</v>
      </c>
      <c r="C708" s="182" t="s">
        <v>468</v>
      </c>
    </row>
    <row r="709" spans="1:3" x14ac:dyDescent="0.2">
      <c r="A709" s="183">
        <v>934</v>
      </c>
      <c r="B709" s="176" t="s">
        <v>419</v>
      </c>
      <c r="C709" s="182" t="s">
        <v>469</v>
      </c>
    </row>
    <row r="710" spans="1:3" x14ac:dyDescent="0.2">
      <c r="A710" s="183">
        <v>935</v>
      </c>
      <c r="B710" s="176" t="s">
        <v>427</v>
      </c>
      <c r="C710" s="182" t="s">
        <v>468</v>
      </c>
    </row>
    <row r="711" spans="1:3" x14ac:dyDescent="0.2">
      <c r="A711" s="183">
        <v>936</v>
      </c>
      <c r="B711" s="176" t="s">
        <v>427</v>
      </c>
      <c r="C711" s="182" t="s">
        <v>468</v>
      </c>
    </row>
    <row r="712" spans="1:3" x14ac:dyDescent="0.2">
      <c r="A712" s="183">
        <v>937</v>
      </c>
      <c r="B712" s="176" t="s">
        <v>427</v>
      </c>
      <c r="C712" s="182" t="s">
        <v>468</v>
      </c>
    </row>
    <row r="713" spans="1:3" x14ac:dyDescent="0.2">
      <c r="A713" s="183">
        <v>938</v>
      </c>
      <c r="B713" s="176" t="s">
        <v>427</v>
      </c>
      <c r="C713" s="182" t="s">
        <v>468</v>
      </c>
    </row>
    <row r="714" spans="1:3" x14ac:dyDescent="0.2">
      <c r="A714" s="183">
        <v>939</v>
      </c>
      <c r="B714" s="176" t="s">
        <v>427</v>
      </c>
      <c r="C714" s="182" t="s">
        <v>468</v>
      </c>
    </row>
    <row r="715" spans="1:3" x14ac:dyDescent="0.2">
      <c r="A715" s="183">
        <v>940</v>
      </c>
      <c r="B715" s="176" t="s">
        <v>428</v>
      </c>
      <c r="C715" s="182" t="s">
        <v>465</v>
      </c>
    </row>
    <row r="716" spans="1:3" x14ac:dyDescent="0.2">
      <c r="A716" s="183">
        <v>941</v>
      </c>
      <c r="B716" s="176" t="s">
        <v>429</v>
      </c>
      <c r="C716" s="182" t="s">
        <v>465</v>
      </c>
    </row>
    <row r="717" spans="1:3" x14ac:dyDescent="0.2">
      <c r="A717" s="183">
        <v>942</v>
      </c>
      <c r="B717" s="176" t="s">
        <v>282</v>
      </c>
      <c r="C717" s="182" t="s">
        <v>468</v>
      </c>
    </row>
    <row r="718" spans="1:3" x14ac:dyDescent="0.2">
      <c r="A718" s="183">
        <v>943</v>
      </c>
      <c r="B718" s="176" t="s">
        <v>273</v>
      </c>
      <c r="C718" s="182" t="s">
        <v>468</v>
      </c>
    </row>
    <row r="719" spans="1:3" x14ac:dyDescent="0.2">
      <c r="A719" s="183">
        <v>944</v>
      </c>
      <c r="B719" s="176" t="s">
        <v>273</v>
      </c>
      <c r="C719" s="182" t="s">
        <v>468</v>
      </c>
    </row>
    <row r="720" spans="1:3" x14ac:dyDescent="0.2">
      <c r="A720" s="183">
        <v>945</v>
      </c>
      <c r="B720" s="176" t="s">
        <v>273</v>
      </c>
      <c r="C720" s="182" t="s">
        <v>468</v>
      </c>
    </row>
    <row r="721" spans="1:3" x14ac:dyDescent="0.2">
      <c r="A721" s="183">
        <v>946</v>
      </c>
      <c r="B721" s="176" t="s">
        <v>273</v>
      </c>
      <c r="C721" s="182" t="s">
        <v>468</v>
      </c>
    </row>
    <row r="722" spans="1:3" x14ac:dyDescent="0.2">
      <c r="A722" s="183">
        <v>947</v>
      </c>
      <c r="B722" s="176" t="s">
        <v>430</v>
      </c>
      <c r="C722" s="182" t="s">
        <v>468</v>
      </c>
    </row>
    <row r="723" spans="1:3" x14ac:dyDescent="0.2">
      <c r="A723" s="183">
        <v>948</v>
      </c>
      <c r="B723" s="176" t="s">
        <v>431</v>
      </c>
      <c r="C723" s="182" t="s">
        <v>468</v>
      </c>
    </row>
    <row r="724" spans="1:3" x14ac:dyDescent="0.2">
      <c r="A724" s="183">
        <v>949</v>
      </c>
      <c r="B724" s="176" t="s">
        <v>432</v>
      </c>
      <c r="C724" s="182" t="s">
        <v>468</v>
      </c>
    </row>
    <row r="725" spans="1:3" x14ac:dyDescent="0.2">
      <c r="A725" s="183">
        <v>950</v>
      </c>
      <c r="B725" s="176" t="s">
        <v>433</v>
      </c>
      <c r="C725" s="182" t="s">
        <v>469</v>
      </c>
    </row>
    <row r="726" spans="1:3" x14ac:dyDescent="0.2">
      <c r="A726" s="183">
        <v>951</v>
      </c>
      <c r="B726" s="176" t="s">
        <v>434</v>
      </c>
      <c r="C726" s="182" t="s">
        <v>469</v>
      </c>
    </row>
    <row r="727" spans="1:3" x14ac:dyDescent="0.2">
      <c r="A727" s="183">
        <v>952</v>
      </c>
      <c r="B727" s="176" t="s">
        <v>435</v>
      </c>
      <c r="C727" s="182" t="s">
        <v>468</v>
      </c>
    </row>
    <row r="728" spans="1:3" x14ac:dyDescent="0.2">
      <c r="A728" s="183">
        <v>953</v>
      </c>
      <c r="B728" s="176" t="s">
        <v>436</v>
      </c>
      <c r="C728" s="182" t="s">
        <v>468</v>
      </c>
    </row>
    <row r="729" spans="1:3" x14ac:dyDescent="0.2">
      <c r="A729" s="183">
        <v>954</v>
      </c>
      <c r="B729" s="176" t="s">
        <v>437</v>
      </c>
      <c r="C729" s="182" t="s">
        <v>468</v>
      </c>
    </row>
    <row r="730" spans="1:3" x14ac:dyDescent="0.2">
      <c r="A730" s="183">
        <v>955</v>
      </c>
      <c r="B730" s="176" t="s">
        <v>438</v>
      </c>
      <c r="C730" s="182" t="s">
        <v>468</v>
      </c>
    </row>
    <row r="731" spans="1:3" x14ac:dyDescent="0.2">
      <c r="A731" s="183">
        <v>956</v>
      </c>
      <c r="B731" s="176" t="s">
        <v>439</v>
      </c>
      <c r="C731" s="182" t="s">
        <v>468</v>
      </c>
    </row>
    <row r="732" spans="1:3" x14ac:dyDescent="0.2">
      <c r="A732" s="183">
        <v>957</v>
      </c>
      <c r="B732" s="176" t="s">
        <v>440</v>
      </c>
      <c r="C732" s="182" t="s">
        <v>468</v>
      </c>
    </row>
    <row r="733" spans="1:3" x14ac:dyDescent="0.2">
      <c r="A733" s="183">
        <v>958</v>
      </c>
      <c r="B733" s="176" t="s">
        <v>441</v>
      </c>
      <c r="C733" s="182" t="s">
        <v>468</v>
      </c>
    </row>
    <row r="734" spans="1:3" x14ac:dyDescent="0.2">
      <c r="A734" s="183">
        <v>959</v>
      </c>
      <c r="B734" s="176" t="s">
        <v>442</v>
      </c>
      <c r="C734" s="182" t="s">
        <v>468</v>
      </c>
    </row>
    <row r="735" spans="1:3" x14ac:dyDescent="0.2">
      <c r="A735" s="183">
        <v>960</v>
      </c>
      <c r="B735" s="176" t="s">
        <v>443</v>
      </c>
      <c r="C735" s="182" t="s">
        <v>468</v>
      </c>
    </row>
    <row r="736" spans="1:3" x14ac:dyDescent="0.2">
      <c r="A736" s="183">
        <v>961</v>
      </c>
      <c r="B736" s="176" t="s">
        <v>444</v>
      </c>
      <c r="C736" s="182" t="s">
        <v>468</v>
      </c>
    </row>
    <row r="737" spans="1:3" x14ac:dyDescent="0.2">
      <c r="A737" s="183">
        <v>962</v>
      </c>
      <c r="B737" s="176" t="s">
        <v>445</v>
      </c>
      <c r="C737" s="182" t="s">
        <v>468</v>
      </c>
    </row>
    <row r="738" spans="1:3" x14ac:dyDescent="0.2">
      <c r="A738" s="183">
        <v>963</v>
      </c>
      <c r="B738" s="176" t="s">
        <v>446</v>
      </c>
      <c r="C738" s="182" t="s">
        <v>468</v>
      </c>
    </row>
    <row r="739" spans="1:3" x14ac:dyDescent="0.2">
      <c r="A739" s="183">
        <v>964</v>
      </c>
      <c r="B739" s="176" t="s">
        <v>447</v>
      </c>
      <c r="C739" s="182" t="s">
        <v>468</v>
      </c>
    </row>
    <row r="740" spans="1:3" x14ac:dyDescent="0.2">
      <c r="A740" s="183">
        <v>965</v>
      </c>
      <c r="B740" s="176" t="s">
        <v>448</v>
      </c>
      <c r="C740" s="182" t="s">
        <v>468</v>
      </c>
    </row>
    <row r="741" spans="1:3" x14ac:dyDescent="0.2">
      <c r="A741" s="183">
        <v>966</v>
      </c>
      <c r="B741" s="176" t="s">
        <v>293</v>
      </c>
      <c r="C741" s="182" t="s">
        <v>469</v>
      </c>
    </row>
    <row r="742" spans="1:3" x14ac:dyDescent="0.2">
      <c r="A742" s="183">
        <v>967</v>
      </c>
      <c r="B742" s="176" t="s">
        <v>305</v>
      </c>
      <c r="C742" s="182" t="s">
        <v>468</v>
      </c>
    </row>
    <row r="743" spans="1:3" x14ac:dyDescent="0.2">
      <c r="A743" s="183">
        <v>968</v>
      </c>
      <c r="B743" s="176" t="s">
        <v>305</v>
      </c>
      <c r="C743" s="182" t="s">
        <v>468</v>
      </c>
    </row>
    <row r="744" spans="1:3" x14ac:dyDescent="0.2">
      <c r="A744" s="183">
        <v>969</v>
      </c>
      <c r="B744" s="176" t="s">
        <v>448</v>
      </c>
      <c r="C744" s="182" t="s">
        <v>468</v>
      </c>
    </row>
    <row r="745" spans="1:3" x14ac:dyDescent="0.2">
      <c r="A745" s="183">
        <v>970</v>
      </c>
      <c r="B745" s="176" t="s">
        <v>261</v>
      </c>
      <c r="C745" s="182" t="s">
        <v>468</v>
      </c>
    </row>
    <row r="746" spans="1:3" x14ac:dyDescent="0.2">
      <c r="A746" s="183">
        <v>971</v>
      </c>
      <c r="B746" s="176" t="s">
        <v>449</v>
      </c>
      <c r="C746" s="182" t="s">
        <v>468</v>
      </c>
    </row>
    <row r="747" spans="1:3" x14ac:dyDescent="0.2">
      <c r="A747" s="183">
        <v>972</v>
      </c>
      <c r="B747" s="176" t="s">
        <v>450</v>
      </c>
      <c r="C747" s="182" t="s">
        <v>468</v>
      </c>
    </row>
    <row r="748" spans="1:3" x14ac:dyDescent="0.2">
      <c r="A748" s="183">
        <v>973</v>
      </c>
      <c r="B748" s="176" t="s">
        <v>303</v>
      </c>
      <c r="C748" s="182" t="s">
        <v>468</v>
      </c>
    </row>
    <row r="749" spans="1:3" x14ac:dyDescent="0.2">
      <c r="A749" s="183">
        <v>974</v>
      </c>
      <c r="B749" s="176" t="s">
        <v>329</v>
      </c>
      <c r="C749" s="182" t="s">
        <v>468</v>
      </c>
    </row>
    <row r="750" spans="1:3" x14ac:dyDescent="0.2">
      <c r="A750" s="183">
        <v>975</v>
      </c>
      <c r="B750" s="176" t="s">
        <v>451</v>
      </c>
      <c r="C750" s="182" t="s">
        <v>468</v>
      </c>
    </row>
    <row r="751" spans="1:3" x14ac:dyDescent="0.2">
      <c r="A751" s="183">
        <v>976</v>
      </c>
      <c r="B751" s="176" t="s">
        <v>452</v>
      </c>
      <c r="C751" s="182" t="s">
        <v>468</v>
      </c>
    </row>
    <row r="752" spans="1:3" x14ac:dyDescent="0.2">
      <c r="A752" s="183">
        <v>978</v>
      </c>
      <c r="B752" s="176" t="s">
        <v>287</v>
      </c>
      <c r="C752" s="182" t="s">
        <v>469</v>
      </c>
    </row>
    <row r="753" spans="1:3" x14ac:dyDescent="0.2">
      <c r="A753" s="183">
        <v>979</v>
      </c>
      <c r="B753" s="176" t="s">
        <v>326</v>
      </c>
      <c r="C753" s="182" t="s">
        <v>469</v>
      </c>
    </row>
    <row r="754" spans="1:3" x14ac:dyDescent="0.2">
      <c r="A754" s="183">
        <v>980</v>
      </c>
      <c r="B754" s="176" t="s">
        <v>453</v>
      </c>
      <c r="C754" s="182" t="s">
        <v>468</v>
      </c>
    </row>
    <row r="755" spans="1:3" x14ac:dyDescent="0.2">
      <c r="A755" s="183">
        <v>981</v>
      </c>
      <c r="B755" s="176" t="s">
        <v>454</v>
      </c>
      <c r="C755" s="182" t="s">
        <v>469</v>
      </c>
    </row>
    <row r="756" spans="1:3" x14ac:dyDescent="0.2">
      <c r="A756" s="183">
        <v>982</v>
      </c>
      <c r="B756" s="176" t="s">
        <v>455</v>
      </c>
      <c r="C756" s="182" t="s">
        <v>468</v>
      </c>
    </row>
    <row r="757" spans="1:3" x14ac:dyDescent="0.2">
      <c r="A757" s="183">
        <v>983</v>
      </c>
      <c r="B757" s="176" t="s">
        <v>456</v>
      </c>
      <c r="C757" s="182" t="s">
        <v>468</v>
      </c>
    </row>
    <row r="758" spans="1:3" x14ac:dyDescent="0.2">
      <c r="A758" s="183">
        <v>984</v>
      </c>
      <c r="B758" s="176" t="s">
        <v>457</v>
      </c>
      <c r="C758" s="182" t="s">
        <v>468</v>
      </c>
    </row>
    <row r="759" spans="1:3" x14ac:dyDescent="0.2">
      <c r="A759" s="183">
        <v>985</v>
      </c>
      <c r="B759" s="176" t="s">
        <v>458</v>
      </c>
      <c r="C759" s="182" t="s">
        <v>468</v>
      </c>
    </row>
    <row r="760" spans="1:3" x14ac:dyDescent="0.2">
      <c r="A760" s="183">
        <v>989</v>
      </c>
      <c r="B760" s="176" t="s">
        <v>342</v>
      </c>
      <c r="C760" s="182" t="s">
        <v>468</v>
      </c>
    </row>
    <row r="761" spans="1:3" x14ac:dyDescent="0.2">
      <c r="A761" s="183">
        <v>990</v>
      </c>
      <c r="B761" s="176" t="s">
        <v>343</v>
      </c>
      <c r="C761" s="182" t="s">
        <v>469</v>
      </c>
    </row>
    <row r="762" spans="1:3" x14ac:dyDescent="0.2">
      <c r="A762" s="183">
        <v>991</v>
      </c>
      <c r="B762" s="176" t="s">
        <v>293</v>
      </c>
      <c r="C762" s="182" t="s">
        <v>469</v>
      </c>
    </row>
    <row r="763" spans="1:3" x14ac:dyDescent="0.2">
      <c r="A763" s="183">
        <v>996</v>
      </c>
      <c r="B763" s="176" t="s">
        <v>372</v>
      </c>
      <c r="C763" s="182" t="s">
        <v>468</v>
      </c>
    </row>
    <row r="764" spans="1:3" x14ac:dyDescent="0.2">
      <c r="A764" s="183">
        <v>997</v>
      </c>
      <c r="B764" s="176" t="s">
        <v>459</v>
      </c>
      <c r="C764" s="182" t="s">
        <v>468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11.140625" bestFit="1" customWidth="1"/>
  </cols>
  <sheetData>
    <row r="1" spans="1:6" x14ac:dyDescent="0.2">
      <c r="A1" s="181" t="s">
        <v>26</v>
      </c>
      <c r="B1" s="181"/>
    </row>
    <row r="2" spans="1:6" ht="36.75" customHeight="1" x14ac:dyDescent="0.2">
      <c r="A2" s="336" t="str">
        <f>Overview!B4&amp; " - Effective from "&amp;Overview!C4&amp;" - "&amp;Overview!E4&amp;" Residual Charging Bands"</f>
        <v>SP Distribution - Effective from 2023/24 - Final Residual Charging Bands</v>
      </c>
      <c r="B2" s="288"/>
      <c r="C2" s="288"/>
      <c r="D2" s="288"/>
      <c r="E2" s="288"/>
      <c r="F2" s="288"/>
    </row>
    <row r="3" spans="1:6" x14ac:dyDescent="0.2">
      <c r="A3" s="199"/>
      <c r="B3" s="199"/>
      <c r="C3" s="199"/>
      <c r="D3" s="199"/>
    </row>
    <row r="4" spans="1:6" ht="25.5" x14ac:dyDescent="0.2">
      <c r="A4" s="200" t="s">
        <v>704</v>
      </c>
      <c r="B4" s="200" t="s">
        <v>700</v>
      </c>
      <c r="C4" s="200" t="s">
        <v>714</v>
      </c>
      <c r="D4" s="200" t="s">
        <v>718</v>
      </c>
      <c r="E4" s="200" t="s">
        <v>719</v>
      </c>
      <c r="F4" s="23" t="s">
        <v>721</v>
      </c>
    </row>
    <row r="5" spans="1:6" ht="14.25" x14ac:dyDescent="0.2">
      <c r="A5" s="201" t="s">
        <v>197</v>
      </c>
      <c r="B5" s="202" t="s">
        <v>702</v>
      </c>
      <c r="C5" s="202" t="s">
        <v>703</v>
      </c>
      <c r="D5" s="208" t="s">
        <v>703</v>
      </c>
      <c r="E5" s="208" t="s">
        <v>703</v>
      </c>
      <c r="F5" s="207">
        <v>61.830606868264631</v>
      </c>
    </row>
    <row r="6" spans="1:6" ht="14.25" customHeight="1" x14ac:dyDescent="0.2">
      <c r="A6" s="338" t="s">
        <v>722</v>
      </c>
      <c r="B6" s="202">
        <v>1</v>
      </c>
      <c r="C6" s="202" t="s">
        <v>715</v>
      </c>
      <c r="D6" s="209">
        <v>0</v>
      </c>
      <c r="E6" s="209">
        <v>3571</v>
      </c>
      <c r="F6" s="207">
        <v>69.27950732024874</v>
      </c>
    </row>
    <row r="7" spans="1:6" ht="14.25" x14ac:dyDescent="0.2">
      <c r="A7" s="339"/>
      <c r="B7" s="202">
        <v>2</v>
      </c>
      <c r="C7" s="202" t="s">
        <v>715</v>
      </c>
      <c r="D7" s="209">
        <v>3571</v>
      </c>
      <c r="E7" s="209">
        <v>12553</v>
      </c>
      <c r="F7" s="207">
        <v>175.5965269195035</v>
      </c>
    </row>
    <row r="8" spans="1:6" ht="14.25" x14ac:dyDescent="0.2">
      <c r="A8" s="339"/>
      <c r="B8" s="202">
        <v>3</v>
      </c>
      <c r="C8" s="202" t="s">
        <v>715</v>
      </c>
      <c r="D8" s="209">
        <v>12553</v>
      </c>
      <c r="E8" s="209">
        <v>25279</v>
      </c>
      <c r="F8" s="207">
        <v>391.48061405517251</v>
      </c>
    </row>
    <row r="9" spans="1:6" ht="14.25" x14ac:dyDescent="0.2">
      <c r="A9" s="340"/>
      <c r="B9" s="202">
        <v>4</v>
      </c>
      <c r="C9" s="202" t="s">
        <v>715</v>
      </c>
      <c r="D9" s="209">
        <v>25279</v>
      </c>
      <c r="E9" s="209" t="s">
        <v>717</v>
      </c>
      <c r="F9" s="207">
        <v>1159.9637090499862</v>
      </c>
    </row>
    <row r="10" spans="1:6" ht="14.25" x14ac:dyDescent="0.2">
      <c r="A10" s="338" t="s">
        <v>725</v>
      </c>
      <c r="B10" s="202">
        <v>1</v>
      </c>
      <c r="C10" s="202" t="s">
        <v>716</v>
      </c>
      <c r="D10" s="209">
        <v>0</v>
      </c>
      <c r="E10" s="209">
        <v>80</v>
      </c>
      <c r="F10" s="207">
        <v>2080.2778448746194</v>
      </c>
    </row>
    <row r="11" spans="1:6" ht="14.25" x14ac:dyDescent="0.2">
      <c r="A11" s="339"/>
      <c r="B11" s="202">
        <v>2</v>
      </c>
      <c r="C11" s="202" t="s">
        <v>716</v>
      </c>
      <c r="D11" s="209">
        <v>80</v>
      </c>
      <c r="E11" s="209">
        <v>150</v>
      </c>
      <c r="F11" s="207">
        <v>3674.0338470053543</v>
      </c>
    </row>
    <row r="12" spans="1:6" ht="14.25" x14ac:dyDescent="0.2">
      <c r="A12" s="339"/>
      <c r="B12" s="202">
        <v>3</v>
      </c>
      <c r="C12" s="202" t="s">
        <v>716</v>
      </c>
      <c r="D12" s="209">
        <v>150</v>
      </c>
      <c r="E12" s="209">
        <v>231</v>
      </c>
      <c r="F12" s="207">
        <v>6248.5107845754083</v>
      </c>
    </row>
    <row r="13" spans="1:6" ht="14.25" x14ac:dyDescent="0.2">
      <c r="A13" s="340"/>
      <c r="B13" s="202">
        <v>4</v>
      </c>
      <c r="C13" s="202" t="s">
        <v>716</v>
      </c>
      <c r="D13" s="209">
        <v>231</v>
      </c>
      <c r="E13" s="209" t="s">
        <v>717</v>
      </c>
      <c r="F13" s="207">
        <v>13099.563358502113</v>
      </c>
    </row>
    <row r="14" spans="1:6" ht="14.25" x14ac:dyDescent="0.2">
      <c r="A14" s="338" t="s">
        <v>724</v>
      </c>
      <c r="B14" s="202">
        <v>1</v>
      </c>
      <c r="C14" s="202" t="s">
        <v>716</v>
      </c>
      <c r="D14" s="209">
        <v>0</v>
      </c>
      <c r="E14" s="209">
        <v>422</v>
      </c>
      <c r="F14" s="207">
        <v>10670.610475871637</v>
      </c>
    </row>
    <row r="15" spans="1:6" ht="14.25" x14ac:dyDescent="0.2">
      <c r="A15" s="339"/>
      <c r="B15" s="202">
        <v>2</v>
      </c>
      <c r="C15" s="202" t="s">
        <v>716</v>
      </c>
      <c r="D15" s="209">
        <v>422</v>
      </c>
      <c r="E15" s="209">
        <v>1000</v>
      </c>
      <c r="F15" s="207">
        <v>33016.668611541369</v>
      </c>
    </row>
    <row r="16" spans="1:6" ht="14.25" x14ac:dyDescent="0.2">
      <c r="A16" s="339"/>
      <c r="B16" s="202">
        <v>3</v>
      </c>
      <c r="C16" s="202" t="s">
        <v>716</v>
      </c>
      <c r="D16" s="209">
        <v>1000</v>
      </c>
      <c r="E16" s="209">
        <v>1800</v>
      </c>
      <c r="F16" s="207">
        <v>67897.472709587368</v>
      </c>
    </row>
    <row r="17" spans="1:7" ht="14.25" x14ac:dyDescent="0.2">
      <c r="A17" s="340"/>
      <c r="B17" s="202">
        <v>4</v>
      </c>
      <c r="C17" s="202" t="s">
        <v>716</v>
      </c>
      <c r="D17" s="209">
        <v>1800</v>
      </c>
      <c r="E17" s="209" t="s">
        <v>717</v>
      </c>
      <c r="F17" s="207">
        <v>176842.14937658378</v>
      </c>
    </row>
    <row r="18" spans="1:7" ht="14.25" x14ac:dyDescent="0.2">
      <c r="A18" s="341" t="s">
        <v>723</v>
      </c>
      <c r="B18" s="202">
        <v>1</v>
      </c>
      <c r="C18" s="202" t="s">
        <v>716</v>
      </c>
      <c r="D18" s="209">
        <v>0</v>
      </c>
      <c r="E18" s="209">
        <v>5000</v>
      </c>
      <c r="F18" s="207">
        <v>7318.7007286814487</v>
      </c>
      <c r="G18" s="220"/>
    </row>
    <row r="19" spans="1:7" ht="14.25" x14ac:dyDescent="0.2">
      <c r="A19" s="342"/>
      <c r="B19" s="202">
        <v>2</v>
      </c>
      <c r="C19" s="202" t="s">
        <v>716</v>
      </c>
      <c r="D19" s="209">
        <v>5000</v>
      </c>
      <c r="E19" s="209">
        <v>12000</v>
      </c>
      <c r="F19" s="207">
        <v>41548.548369985889</v>
      </c>
    </row>
    <row r="20" spans="1:7" ht="14.25" x14ac:dyDescent="0.2">
      <c r="A20" s="342"/>
      <c r="B20" s="202">
        <v>3</v>
      </c>
      <c r="C20" s="202" t="s">
        <v>716</v>
      </c>
      <c r="D20" s="209">
        <v>12000</v>
      </c>
      <c r="E20" s="209">
        <v>21500</v>
      </c>
      <c r="F20" s="207">
        <v>93175.865231652293</v>
      </c>
    </row>
    <row r="21" spans="1:7" ht="14.25" x14ac:dyDescent="0.2">
      <c r="A21" s="343"/>
      <c r="B21" s="202">
        <v>4</v>
      </c>
      <c r="C21" s="202" t="s">
        <v>716</v>
      </c>
      <c r="D21" s="209">
        <v>21500</v>
      </c>
      <c r="E21" s="209" t="s">
        <v>717</v>
      </c>
      <c r="F21" s="207">
        <v>73391.97894670449</v>
      </c>
    </row>
    <row r="22" spans="1:7" x14ac:dyDescent="0.2">
      <c r="A22" t="s">
        <v>720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workbookViewId="0"/>
  </sheetViews>
  <sheetFormatPr defaultRowHeight="12.75" x14ac:dyDescent="0.2"/>
  <cols>
    <col min="1" max="1" width="2.42578125" style="116" customWidth="1"/>
    <col min="2" max="2" width="33.7109375" style="116" customWidth="1"/>
    <col min="3" max="4" width="14.140625" style="116" customWidth="1"/>
    <col min="5" max="9" width="12.140625" style="116" customWidth="1"/>
    <col min="10" max="10" width="5.5703125" style="116" customWidth="1"/>
    <col min="11" max="11" width="5.28515625" style="116" customWidth="1"/>
    <col min="12" max="12" width="35.28515625" style="116" customWidth="1"/>
    <col min="13" max="20" width="11.7109375" style="116" customWidth="1"/>
    <col min="21" max="27" width="9.140625" style="116"/>
    <col min="28" max="28" width="25" style="116" bestFit="1" customWidth="1"/>
    <col min="29" max="29" width="14.5703125" style="116" bestFit="1" customWidth="1"/>
    <col min="30" max="16384" width="9.140625" style="116"/>
  </cols>
  <sheetData>
    <row r="1" spans="1:154" x14ac:dyDescent="0.2">
      <c r="B1" s="99" t="s">
        <v>26</v>
      </c>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row>
    <row r="2" spans="1:154" s="118" customFormat="1" ht="21.75" customHeight="1" x14ac:dyDescent="0.2">
      <c r="B2" s="344" t="str">
        <f>Overview!B4&amp; " - Effective from "&amp;Overview!D4&amp;" - "&amp;Overview!E4</f>
        <v>SP Distribution - Effective from 1 April 2023 - Final</v>
      </c>
      <c r="C2" s="345"/>
      <c r="D2" s="345"/>
      <c r="E2" s="345"/>
      <c r="F2" s="345"/>
      <c r="G2" s="345"/>
      <c r="H2" s="345"/>
      <c r="I2" s="345"/>
      <c r="J2" s="345"/>
      <c r="K2" s="345"/>
      <c r="L2" s="345"/>
      <c r="M2" s="345"/>
      <c r="N2" s="345"/>
      <c r="O2" s="345"/>
      <c r="P2" s="345"/>
      <c r="Q2" s="345"/>
      <c r="R2" s="345"/>
      <c r="S2" s="345"/>
      <c r="T2" s="346"/>
      <c r="U2" s="117"/>
      <c r="V2" s="117"/>
      <c r="W2" s="117"/>
      <c r="X2" s="117"/>
      <c r="Y2" s="117"/>
      <c r="Z2" s="117"/>
      <c r="AA2" s="117"/>
      <c r="AB2" s="30"/>
      <c r="AC2" s="55" t="s">
        <v>217</v>
      </c>
      <c r="AD2" s="55" t="s">
        <v>219</v>
      </c>
      <c r="AE2" s="55" t="s">
        <v>218</v>
      </c>
      <c r="AF2" s="157" t="s">
        <v>32</v>
      </c>
      <c r="AG2" s="157" t="s">
        <v>33</v>
      </c>
      <c r="AH2" s="30" t="s">
        <v>183</v>
      </c>
      <c r="AI2" s="157" t="s">
        <v>60</v>
      </c>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row>
    <row r="3" spans="1:154" s="120" customFormat="1" ht="9" customHeight="1" x14ac:dyDescent="0.2">
      <c r="A3" s="119"/>
      <c r="B3" s="119"/>
      <c r="C3" s="119"/>
      <c r="D3" s="119"/>
      <c r="E3" s="119"/>
      <c r="F3" s="119"/>
      <c r="G3" s="119"/>
      <c r="H3" s="119"/>
      <c r="I3" s="119"/>
      <c r="J3" s="119"/>
      <c r="K3" s="119"/>
      <c r="L3" s="117"/>
      <c r="M3" s="117"/>
      <c r="N3" s="117"/>
      <c r="O3" s="117"/>
      <c r="P3" s="117"/>
      <c r="Q3" s="117"/>
      <c r="R3" s="117"/>
      <c r="S3" s="117"/>
      <c r="T3" s="117"/>
      <c r="U3" s="117"/>
      <c r="V3" s="117"/>
      <c r="W3" s="117"/>
      <c r="X3" s="117"/>
      <c r="Y3" s="117"/>
      <c r="Z3" s="117"/>
      <c r="AA3" s="117"/>
      <c r="AB3" s="19" t="s">
        <v>197</v>
      </c>
      <c r="AC3" s="159" t="s">
        <v>223</v>
      </c>
      <c r="AD3" s="160" t="s">
        <v>225</v>
      </c>
      <c r="AE3" s="161" t="s">
        <v>218</v>
      </c>
      <c r="AF3" s="167" t="s">
        <v>227</v>
      </c>
      <c r="AG3" s="162" t="s">
        <v>230</v>
      </c>
      <c r="AH3" s="162" t="s">
        <v>230</v>
      </c>
      <c r="AI3" s="163" t="s">
        <v>230</v>
      </c>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row>
    <row r="4" spans="1:154" ht="26.25" customHeight="1" x14ac:dyDescent="0.2">
      <c r="B4" s="350" t="s">
        <v>221</v>
      </c>
      <c r="C4" s="351"/>
      <c r="D4" s="351"/>
      <c r="E4" s="351"/>
      <c r="F4" s="351"/>
      <c r="G4" s="351"/>
      <c r="H4" s="351"/>
      <c r="I4" s="352"/>
      <c r="L4" s="350" t="s">
        <v>222</v>
      </c>
      <c r="M4" s="351"/>
      <c r="N4" s="351"/>
      <c r="O4" s="351"/>
      <c r="P4" s="351"/>
      <c r="Q4" s="351"/>
      <c r="R4" s="351"/>
      <c r="S4" s="351"/>
      <c r="T4" s="352"/>
      <c r="AB4" s="19" t="s">
        <v>198</v>
      </c>
      <c r="AC4" s="159" t="s">
        <v>223</v>
      </c>
      <c r="AD4" s="160" t="s">
        <v>225</v>
      </c>
      <c r="AE4" s="161" t="s">
        <v>218</v>
      </c>
      <c r="AF4" s="162" t="s">
        <v>230</v>
      </c>
      <c r="AG4" s="162" t="s">
        <v>230</v>
      </c>
      <c r="AH4" s="162" t="s">
        <v>230</v>
      </c>
      <c r="AI4" s="163" t="s">
        <v>230</v>
      </c>
    </row>
    <row r="5" spans="1:154" ht="18" customHeight="1" x14ac:dyDescent="0.2">
      <c r="B5" s="354" t="s">
        <v>153</v>
      </c>
      <c r="C5" s="354"/>
      <c r="D5" s="354"/>
      <c r="E5" s="354"/>
      <c r="F5" s="354"/>
      <c r="G5" s="354"/>
      <c r="H5" s="354"/>
      <c r="I5" s="354"/>
      <c r="L5" s="354" t="s">
        <v>155</v>
      </c>
      <c r="M5" s="354"/>
      <c r="N5" s="354"/>
      <c r="O5" s="354"/>
      <c r="P5" s="354"/>
      <c r="Q5" s="354"/>
      <c r="R5" s="354"/>
      <c r="S5" s="354"/>
      <c r="T5" s="354"/>
      <c r="AB5" s="19" t="s">
        <v>199</v>
      </c>
      <c r="AC5" s="159" t="s">
        <v>223</v>
      </c>
      <c r="AD5" s="160" t="s">
        <v>225</v>
      </c>
      <c r="AE5" s="161" t="s">
        <v>218</v>
      </c>
      <c r="AF5" s="167" t="s">
        <v>227</v>
      </c>
      <c r="AG5" s="162" t="s">
        <v>230</v>
      </c>
      <c r="AH5" s="162" t="s">
        <v>230</v>
      </c>
      <c r="AI5" s="163" t="s">
        <v>230</v>
      </c>
    </row>
    <row r="6" spans="1:154" s="121" customFormat="1" ht="27.75" customHeight="1" x14ac:dyDescent="0.2">
      <c r="B6" s="353" t="s">
        <v>159</v>
      </c>
      <c r="C6" s="353"/>
      <c r="D6" s="353"/>
      <c r="E6" s="353"/>
      <c r="F6" s="353"/>
      <c r="G6" s="353"/>
      <c r="H6" s="353"/>
      <c r="I6" s="353"/>
      <c r="L6" s="353" t="s">
        <v>160</v>
      </c>
      <c r="M6" s="353"/>
      <c r="N6" s="353"/>
      <c r="O6" s="353"/>
      <c r="P6" s="353"/>
      <c r="Q6" s="353"/>
      <c r="R6" s="353"/>
      <c r="S6" s="353"/>
      <c r="T6" s="353"/>
      <c r="AB6" s="19" t="s">
        <v>200</v>
      </c>
      <c r="AC6" s="159" t="s">
        <v>223</v>
      </c>
      <c r="AD6" s="160" t="s">
        <v>225</v>
      </c>
      <c r="AE6" s="161" t="s">
        <v>218</v>
      </c>
      <c r="AF6" s="162" t="s">
        <v>230</v>
      </c>
      <c r="AG6" s="162" t="s">
        <v>230</v>
      </c>
      <c r="AH6" s="162" t="s">
        <v>230</v>
      </c>
      <c r="AI6" s="163" t="s">
        <v>230</v>
      </c>
    </row>
    <row r="7" spans="1:154" ht="18" customHeight="1" x14ac:dyDescent="0.2">
      <c r="B7" s="354" t="s">
        <v>154</v>
      </c>
      <c r="C7" s="354"/>
      <c r="D7" s="354"/>
      <c r="E7" s="354"/>
      <c r="F7" s="354"/>
      <c r="G7" s="354"/>
      <c r="H7" s="354"/>
      <c r="I7" s="354"/>
      <c r="L7" s="354" t="s">
        <v>156</v>
      </c>
      <c r="M7" s="354"/>
      <c r="N7" s="354"/>
      <c r="O7" s="354"/>
      <c r="P7" s="354"/>
      <c r="Q7" s="354"/>
      <c r="R7" s="354"/>
      <c r="S7" s="354"/>
      <c r="T7" s="354"/>
      <c r="AB7" s="19" t="s">
        <v>201</v>
      </c>
      <c r="AC7" s="159" t="s">
        <v>223</v>
      </c>
      <c r="AD7" s="160" t="s">
        <v>225</v>
      </c>
      <c r="AE7" s="161" t="s">
        <v>218</v>
      </c>
      <c r="AF7" s="167" t="s">
        <v>227</v>
      </c>
      <c r="AG7" s="167" t="s">
        <v>228</v>
      </c>
      <c r="AH7" s="168" t="s">
        <v>229</v>
      </c>
      <c r="AI7" s="169" t="s">
        <v>60</v>
      </c>
    </row>
    <row r="8" spans="1:154" ht="8.25" customHeight="1" x14ac:dyDescent="0.2">
      <c r="AB8" s="19" t="s">
        <v>202</v>
      </c>
      <c r="AC8" s="159" t="s">
        <v>223</v>
      </c>
      <c r="AD8" s="160" t="s">
        <v>225</v>
      </c>
      <c r="AE8" s="161" t="s">
        <v>218</v>
      </c>
      <c r="AF8" s="167" t="s">
        <v>227</v>
      </c>
      <c r="AG8" s="167" t="s">
        <v>228</v>
      </c>
      <c r="AH8" s="168" t="s">
        <v>229</v>
      </c>
      <c r="AI8" s="164" t="s">
        <v>60</v>
      </c>
    </row>
    <row r="9" spans="1:154" ht="72" customHeight="1" x14ac:dyDescent="0.2">
      <c r="B9" s="122" t="s">
        <v>157</v>
      </c>
      <c r="C9" s="123" t="str">
        <f>IFERROR(VLOOKUP($B$10,$AB$2:$AI$18,2,FALSE),AC2)</f>
        <v>Red/black unit charge
p/kWh</v>
      </c>
      <c r="D9" s="123" t="str">
        <f>IFERROR(VLOOKUP($B$10,$AB$2:$AI$18,3,FALSE),AD2)</f>
        <v>Amber/yellow unit charge
p/kWh</v>
      </c>
      <c r="E9" s="123" t="str">
        <f>IFERROR(VLOOKUP($B$10,$AB$2:$AI$18,4,FALSE),AE2)</f>
        <v>Green unit charge
p/kWh</v>
      </c>
      <c r="F9" s="123" t="str">
        <f>IFERROR(VLOOKUP($B$10,$AB$2:$AI$18,5,FALSE),AF2)</f>
        <v>Fixed charge p/MPAN/day</v>
      </c>
      <c r="G9" s="123" t="str">
        <f>IFERROR(VLOOKUP($B$10,$AB$2:$AI$18,6,FALSE),AG2)</f>
        <v>Capacity charge p/kVA/day</v>
      </c>
      <c r="H9" s="123" t="str">
        <f>IFERROR(VLOOKUP($B$10,$AB$2:$AI$18,7,FALSE),AH2)</f>
        <v>Exceeded capacity charge
p/kVA/day</v>
      </c>
      <c r="I9" s="123" t="str">
        <f>IFERROR(VLOOKUP($B$10,$AB$2:$AI$18,8,FALSE),AI2)</f>
        <v>Reactive power charge
p/kVArh</v>
      </c>
      <c r="L9" s="122" t="s">
        <v>158</v>
      </c>
      <c r="M9" s="141" t="str">
        <f>'Annex 2 EHV charges'!I10</f>
        <v>Import
Super Red
unit charge
(p/kWh)</v>
      </c>
      <c r="N9" s="141" t="str">
        <f>'Annex 2 EHV charges'!J10</f>
        <v>Import
fixed charge
(p/day)</v>
      </c>
      <c r="O9" s="141" t="str">
        <f>'Annex 2 EHV charges'!K10</f>
        <v>Import
capacity charge
(p/kVA/day)</v>
      </c>
      <c r="P9" s="141" t="str">
        <f>'Annex 2 EHV charges'!L10</f>
        <v>Import
exceeded capacity charge
(p/kVA/day)</v>
      </c>
      <c r="Q9" s="142" t="str">
        <f>'Annex 2 EHV charges'!M10</f>
        <v>Export
Super Red
unit charge
(p/kWh)</v>
      </c>
      <c r="R9" s="142" t="str">
        <f>'Annex 2 EHV charges'!N10</f>
        <v>Export
fixed charge
(p/day)</v>
      </c>
      <c r="S9" s="142" t="str">
        <f>'Annex 2 EHV charges'!O10</f>
        <v>Export
capacity charge
(p/kVA/day)</v>
      </c>
      <c r="T9" s="142" t="str">
        <f>'Annex 2 EHV charges'!P10</f>
        <v>Export
exceeded capacity charge
(p/kVA/day)</v>
      </c>
      <c r="AB9" s="19" t="s">
        <v>203</v>
      </c>
      <c r="AC9" s="159" t="s">
        <v>223</v>
      </c>
      <c r="AD9" s="160" t="s">
        <v>225</v>
      </c>
      <c r="AE9" s="161" t="s">
        <v>218</v>
      </c>
      <c r="AF9" s="167" t="s">
        <v>227</v>
      </c>
      <c r="AG9" s="167" t="s">
        <v>228</v>
      </c>
      <c r="AH9" s="168" t="s">
        <v>229</v>
      </c>
      <c r="AI9" s="164" t="s">
        <v>60</v>
      </c>
    </row>
    <row r="10" spans="1:154" ht="30" customHeight="1" x14ac:dyDescent="0.2">
      <c r="B10" s="110"/>
      <c r="C10" s="137" t="str">
        <f>IFERROR(VLOOKUP($B$10,'Annex 1 LV, HV and UMS charges'!$A:$K,4,FALSE),"")</f>
        <v/>
      </c>
      <c r="D10" s="138" t="str">
        <f>IFERROR(VLOOKUP($B$10,'Annex 1 LV, HV and UMS charges'!$A:$K,5,FALSE),"")</f>
        <v/>
      </c>
      <c r="E10" s="138" t="str">
        <f>IFERROR(VLOOKUP($B$10,'Annex 1 LV, HV and UMS charges'!$A:$K,6,FALSE),"")</f>
        <v/>
      </c>
      <c r="F10" s="112" t="str">
        <f>IFERROR(VLOOKUP($B$10,'Annex 1 LV, HV and UMS charges'!$A:$K,7,FALSE),"")</f>
        <v/>
      </c>
      <c r="G10" s="112" t="str">
        <f>IFERROR(VLOOKUP($B$10,'Annex 1 LV, HV and UMS charges'!$A:$K,8,FALSE),"")</f>
        <v/>
      </c>
      <c r="H10" s="112" t="str">
        <f>IFERROR(VLOOKUP($B$10,'Annex 1 LV, HV and UMS charges'!$A:$K,9,FALSE),"")</f>
        <v/>
      </c>
      <c r="I10" s="112" t="str">
        <f>IFERROR(VLOOKUP($B$10,'Annex 1 LV, HV and UMS charges'!$A:$K,10,FALSE),"")</f>
        <v/>
      </c>
      <c r="L10" s="110"/>
      <c r="M10" s="112" t="str">
        <f>IFERROR(VLOOKUP($L$10,'Annex 2 EHV charges'!$G:$P,3,FALSE),"")</f>
        <v/>
      </c>
      <c r="N10" s="112" t="str">
        <f>IFERROR(VLOOKUP($L$10,'Annex 2 EHV charges'!$G:$P,4,FALSE),"")</f>
        <v/>
      </c>
      <c r="O10" s="112" t="str">
        <f>IFERROR(VLOOKUP($L$10,'Annex 2 EHV charges'!$G:$P,5,FALSE),"")</f>
        <v/>
      </c>
      <c r="P10" s="112" t="str">
        <f>IFERROR(VLOOKUP($L$10,'Annex 2 EHV charges'!$G:$P,6,FALSE),"")</f>
        <v/>
      </c>
      <c r="Q10" s="125" t="str">
        <f>IFERROR(VLOOKUP($L$10,'Annex 2 EHV charges'!$G:$P,7,FALSE),"")</f>
        <v/>
      </c>
      <c r="R10" s="125" t="str">
        <f>IFERROR(VLOOKUP($L$10,'Annex 2 EHV charges'!$G:$P,8,FALSE),"")</f>
        <v/>
      </c>
      <c r="S10" s="125" t="str">
        <f>IFERROR(VLOOKUP($L$10,'Annex 2 EHV charges'!$G:$P,9,FALSE),"")</f>
        <v/>
      </c>
      <c r="T10" s="125" t="str">
        <f>IFERROR(VLOOKUP($L$10,'Annex 2 EHV charges'!$G:$P,10,FALSE),"")</f>
        <v/>
      </c>
      <c r="AB10" s="19" t="s">
        <v>204</v>
      </c>
      <c r="AC10" s="165" t="s">
        <v>224</v>
      </c>
      <c r="AD10" s="166" t="s">
        <v>226</v>
      </c>
      <c r="AE10" s="161" t="s">
        <v>218</v>
      </c>
      <c r="AF10" s="162" t="s">
        <v>230</v>
      </c>
      <c r="AG10" s="162" t="s">
        <v>230</v>
      </c>
      <c r="AH10" s="162" t="s">
        <v>230</v>
      </c>
      <c r="AI10" s="162" t="s">
        <v>230</v>
      </c>
    </row>
    <row r="11" spans="1:154" ht="7.5" customHeight="1" x14ac:dyDescent="0.2">
      <c r="AB11" s="19" t="s">
        <v>205</v>
      </c>
      <c r="AC11" s="159" t="s">
        <v>223</v>
      </c>
      <c r="AD11" s="160" t="s">
        <v>225</v>
      </c>
      <c r="AE11" s="161" t="s">
        <v>218</v>
      </c>
      <c r="AF11" s="167" t="s">
        <v>227</v>
      </c>
      <c r="AG11" s="162" t="s">
        <v>230</v>
      </c>
      <c r="AH11" s="162" t="s">
        <v>230</v>
      </c>
      <c r="AI11" s="162" t="s">
        <v>230</v>
      </c>
    </row>
    <row r="12" spans="1:154" ht="88.5" customHeight="1" x14ac:dyDescent="0.2">
      <c r="B12" s="126" t="s">
        <v>123</v>
      </c>
      <c r="C12" s="123" t="str">
        <f>C9</f>
        <v>Red/black unit charge
p/kWh</v>
      </c>
      <c r="D12" s="123" t="str">
        <f>D9</f>
        <v>Amber/yellow unit charge
p/kWh</v>
      </c>
      <c r="E12" s="123" t="str">
        <f>E9</f>
        <v>Green unit charge
p/kWh</v>
      </c>
      <c r="F12" s="123" t="s">
        <v>124</v>
      </c>
      <c r="G12" s="123" t="s">
        <v>121</v>
      </c>
      <c r="H12" s="123" t="s">
        <v>186</v>
      </c>
      <c r="I12" s="123" t="s">
        <v>122</v>
      </c>
      <c r="L12" s="126" t="s">
        <v>123</v>
      </c>
      <c r="M12" s="123" t="s">
        <v>143</v>
      </c>
      <c r="N12" s="123" t="s">
        <v>124</v>
      </c>
      <c r="O12" s="123" t="s">
        <v>139</v>
      </c>
      <c r="P12" s="123" t="s">
        <v>186</v>
      </c>
      <c r="Q12" s="124" t="s">
        <v>141</v>
      </c>
      <c r="R12" s="124" t="s">
        <v>124</v>
      </c>
      <c r="S12" s="124" t="s">
        <v>140</v>
      </c>
      <c r="T12" s="124" t="s">
        <v>186</v>
      </c>
      <c r="AB12" s="19" t="s">
        <v>206</v>
      </c>
      <c r="AC12" s="159" t="s">
        <v>223</v>
      </c>
      <c r="AD12" s="160" t="s">
        <v>225</v>
      </c>
      <c r="AE12" s="161" t="s">
        <v>218</v>
      </c>
      <c r="AF12" s="167" t="s">
        <v>227</v>
      </c>
      <c r="AG12" s="162" t="s">
        <v>230</v>
      </c>
      <c r="AH12" s="162" t="s">
        <v>230</v>
      </c>
      <c r="AI12" s="162" t="s">
        <v>230</v>
      </c>
    </row>
    <row r="13" spans="1:154" ht="30" customHeight="1" x14ac:dyDescent="0.2">
      <c r="B13" s="127" t="s">
        <v>125</v>
      </c>
      <c r="C13" s="132"/>
      <c r="D13" s="132"/>
      <c r="E13" s="132"/>
      <c r="F13" s="132"/>
      <c r="G13" s="132"/>
      <c r="H13" s="132"/>
      <c r="I13" s="132"/>
      <c r="L13" s="127" t="s">
        <v>125</v>
      </c>
      <c r="M13" s="113"/>
      <c r="N13" s="113"/>
      <c r="O13" s="113"/>
      <c r="P13" s="113"/>
      <c r="Q13" s="114"/>
      <c r="R13" s="114">
        <f>N13</f>
        <v>0</v>
      </c>
      <c r="S13" s="114"/>
      <c r="T13" s="114"/>
      <c r="AB13" s="19" t="s">
        <v>207</v>
      </c>
      <c r="AC13" s="159" t="s">
        <v>223</v>
      </c>
      <c r="AD13" s="160" t="s">
        <v>225</v>
      </c>
      <c r="AE13" s="161" t="s">
        <v>218</v>
      </c>
      <c r="AF13" s="167" t="s">
        <v>227</v>
      </c>
      <c r="AG13" s="162" t="s">
        <v>230</v>
      </c>
      <c r="AH13" s="162" t="s">
        <v>230</v>
      </c>
      <c r="AI13" s="164" t="s">
        <v>60</v>
      </c>
    </row>
    <row r="14" spans="1:154" ht="30" customHeight="1" x14ac:dyDescent="0.2">
      <c r="B14" s="128" t="s">
        <v>127</v>
      </c>
      <c r="C14" s="111">
        <f t="shared" ref="C14:I14" si="0">C13</f>
        <v>0</v>
      </c>
      <c r="D14" s="111">
        <f t="shared" si="0"/>
        <v>0</v>
      </c>
      <c r="E14" s="111">
        <f t="shared" si="0"/>
        <v>0</v>
      </c>
      <c r="F14" s="111">
        <f t="shared" si="0"/>
        <v>0</v>
      </c>
      <c r="G14" s="111">
        <f t="shared" si="0"/>
        <v>0</v>
      </c>
      <c r="H14" s="111">
        <f t="shared" si="0"/>
        <v>0</v>
      </c>
      <c r="I14" s="111">
        <f t="shared" si="0"/>
        <v>0</v>
      </c>
      <c r="L14" s="128" t="s">
        <v>127</v>
      </c>
      <c r="M14" s="111">
        <f>M13</f>
        <v>0</v>
      </c>
      <c r="N14" s="111">
        <f t="shared" ref="N14:T14" si="1">N13</f>
        <v>0</v>
      </c>
      <c r="O14" s="111">
        <f t="shared" si="1"/>
        <v>0</v>
      </c>
      <c r="P14" s="111">
        <f t="shared" si="1"/>
        <v>0</v>
      </c>
      <c r="Q14" s="115">
        <f t="shared" si="1"/>
        <v>0</v>
      </c>
      <c r="R14" s="115">
        <f t="shared" si="1"/>
        <v>0</v>
      </c>
      <c r="S14" s="115">
        <f t="shared" si="1"/>
        <v>0</v>
      </c>
      <c r="T14" s="115">
        <f t="shared" si="1"/>
        <v>0</v>
      </c>
      <c r="AB14" s="19" t="s">
        <v>208</v>
      </c>
      <c r="AC14" s="159" t="s">
        <v>223</v>
      </c>
      <c r="AD14" s="160" t="s">
        <v>225</v>
      </c>
      <c r="AE14" s="161" t="s">
        <v>218</v>
      </c>
      <c r="AF14" s="167" t="s">
        <v>227</v>
      </c>
      <c r="AG14" s="162" t="s">
        <v>230</v>
      </c>
      <c r="AH14" s="162" t="s">
        <v>230</v>
      </c>
      <c r="AI14" s="162" t="s">
        <v>230</v>
      </c>
    </row>
    <row r="15" spans="1:154" ht="7.5" customHeight="1" x14ac:dyDescent="0.2">
      <c r="AB15" s="19" t="s">
        <v>209</v>
      </c>
      <c r="AC15" s="159" t="s">
        <v>223</v>
      </c>
      <c r="AD15" s="160" t="s">
        <v>225</v>
      </c>
      <c r="AE15" s="161" t="s">
        <v>218</v>
      </c>
      <c r="AF15" s="167" t="s">
        <v>227</v>
      </c>
      <c r="AG15" s="162" t="s">
        <v>230</v>
      </c>
      <c r="AH15" s="162" t="s">
        <v>230</v>
      </c>
      <c r="AI15" s="164" t="s">
        <v>60</v>
      </c>
    </row>
    <row r="16" spans="1:154" ht="63.75" customHeight="1" x14ac:dyDescent="0.2">
      <c r="B16" s="126" t="s">
        <v>126</v>
      </c>
      <c r="C16" s="123" t="s">
        <v>136</v>
      </c>
      <c r="D16" s="123" t="s">
        <v>137</v>
      </c>
      <c r="E16" s="123" t="s">
        <v>138</v>
      </c>
      <c r="F16" s="123" t="s">
        <v>132</v>
      </c>
      <c r="G16" s="123" t="s">
        <v>131</v>
      </c>
      <c r="H16" s="123" t="s">
        <v>187</v>
      </c>
      <c r="I16" s="123" t="s">
        <v>130</v>
      </c>
      <c r="L16" s="126" t="s">
        <v>126</v>
      </c>
      <c r="M16" s="123" t="s">
        <v>144</v>
      </c>
      <c r="N16" s="123" t="s">
        <v>142</v>
      </c>
      <c r="O16" s="123" t="s">
        <v>147</v>
      </c>
      <c r="P16" s="123" t="s">
        <v>188</v>
      </c>
      <c r="Q16" s="124" t="s">
        <v>145</v>
      </c>
      <c r="R16" s="124" t="s">
        <v>146</v>
      </c>
      <c r="S16" s="124" t="s">
        <v>148</v>
      </c>
      <c r="T16" s="124" t="s">
        <v>189</v>
      </c>
      <c r="AB16" s="19" t="s">
        <v>210</v>
      </c>
      <c r="AC16" s="159" t="s">
        <v>223</v>
      </c>
      <c r="AD16" s="160" t="s">
        <v>225</v>
      </c>
      <c r="AE16" s="161" t="s">
        <v>218</v>
      </c>
      <c r="AF16" s="167" t="s">
        <v>227</v>
      </c>
      <c r="AG16" s="162" t="s">
        <v>230</v>
      </c>
      <c r="AH16" s="162" t="s">
        <v>230</v>
      </c>
      <c r="AI16" s="162" t="s">
        <v>230</v>
      </c>
    </row>
    <row r="17" spans="2:35" ht="30" customHeight="1" x14ac:dyDescent="0.2">
      <c r="B17" s="127" t="s">
        <v>128</v>
      </c>
      <c r="C17" s="133" t="str">
        <f>IFERROR(C10*C13/100,"")</f>
        <v/>
      </c>
      <c r="D17" s="133" t="str">
        <f t="shared" ref="D17:I17" si="2">IFERROR(D10*D13/100,"")</f>
        <v/>
      </c>
      <c r="E17" s="133" t="str">
        <f t="shared" si="2"/>
        <v/>
      </c>
      <c r="F17" s="133" t="str">
        <f t="shared" si="2"/>
        <v/>
      </c>
      <c r="G17" s="133" t="str">
        <f>IFERROR(G10*G13*F13/100,"")</f>
        <v/>
      </c>
      <c r="H17" s="133" t="str">
        <f>IFERROR(H10*H13*F13/100,"")</f>
        <v/>
      </c>
      <c r="I17" s="133" t="str">
        <f t="shared" si="2"/>
        <v/>
      </c>
      <c r="L17" s="129" t="s">
        <v>128</v>
      </c>
      <c r="M17" s="133" t="str">
        <f>IFERROR(M10*M13/100,"")</f>
        <v/>
      </c>
      <c r="N17" s="133" t="str">
        <f>IFERROR(N10*N13/100,"")</f>
        <v/>
      </c>
      <c r="O17" s="133" t="str">
        <f>IFERROR(O10*O13*N13/100,"")</f>
        <v/>
      </c>
      <c r="P17" s="133" t="str">
        <f>IFERROR(P10*P13*N13/100,"")</f>
        <v/>
      </c>
      <c r="Q17" s="134" t="str">
        <f>IFERROR(Q10*Q13/100,"")</f>
        <v/>
      </c>
      <c r="R17" s="134" t="str">
        <f>IFERROR(R10*R13/100,"")</f>
        <v/>
      </c>
      <c r="S17" s="134" t="str">
        <f>IFERROR(S10*S13*R13/100,"")</f>
        <v/>
      </c>
      <c r="T17" s="134" t="str">
        <f>IFERROR(T10*T13*R13/100,"")</f>
        <v/>
      </c>
      <c r="AB17" s="19" t="s">
        <v>211</v>
      </c>
      <c r="AC17" s="159" t="s">
        <v>223</v>
      </c>
      <c r="AD17" s="160" t="s">
        <v>225</v>
      </c>
      <c r="AE17" s="161" t="s">
        <v>218</v>
      </c>
      <c r="AF17" s="167" t="s">
        <v>227</v>
      </c>
      <c r="AG17" s="162" t="s">
        <v>230</v>
      </c>
      <c r="AH17" s="162" t="s">
        <v>230</v>
      </c>
      <c r="AI17" s="164" t="s">
        <v>60</v>
      </c>
    </row>
    <row r="18" spans="2:35" ht="30" customHeight="1" x14ac:dyDescent="0.2">
      <c r="B18" s="128" t="s">
        <v>129</v>
      </c>
      <c r="C18" s="135" t="str">
        <f>IFERROR(C10*C14/100,"")</f>
        <v/>
      </c>
      <c r="D18" s="135" t="str">
        <f t="shared" ref="D18:I18" si="3">IFERROR(D10*D14/100,"")</f>
        <v/>
      </c>
      <c r="E18" s="135" t="str">
        <f t="shared" si="3"/>
        <v/>
      </c>
      <c r="F18" s="135" t="str">
        <f t="shared" si="3"/>
        <v/>
      </c>
      <c r="G18" s="135" t="str">
        <f>IFERROR(G10*G14*F14/100,"")</f>
        <v/>
      </c>
      <c r="H18" s="135" t="str">
        <f>IFERROR(H10*H14*F14/100,"")</f>
        <v/>
      </c>
      <c r="I18" s="135" t="str">
        <f t="shared" si="3"/>
        <v/>
      </c>
      <c r="L18" s="130" t="s">
        <v>129</v>
      </c>
      <c r="M18" s="135" t="str">
        <f>IFERROR(M10*M14/100,"")</f>
        <v/>
      </c>
      <c r="N18" s="135" t="str">
        <f>IFERROR(N10*N14/100,"")</f>
        <v/>
      </c>
      <c r="O18" s="135" t="str">
        <f>IFERROR(O10*O14*N14/100,"")</f>
        <v/>
      </c>
      <c r="P18" s="135" t="str">
        <f>IFERROR(P10*P14*N14/100,"")</f>
        <v/>
      </c>
      <c r="Q18" s="136" t="str">
        <f>IFERROR(Q10*Q14/100,"")</f>
        <v/>
      </c>
      <c r="R18" s="136" t="str">
        <f>IFERROR(R10*R14/100,"")</f>
        <v/>
      </c>
      <c r="S18" s="136" t="str">
        <f>IFERROR(S10*S14*R14/100,"")</f>
        <v/>
      </c>
      <c r="T18" s="136" t="str">
        <f>IFERROR(T10*T14*R14/100,"")</f>
        <v/>
      </c>
      <c r="AB18" s="19" t="s">
        <v>212</v>
      </c>
      <c r="AC18" s="159" t="s">
        <v>223</v>
      </c>
      <c r="AD18" s="160" t="s">
        <v>225</v>
      </c>
      <c r="AE18" s="161" t="s">
        <v>218</v>
      </c>
      <c r="AF18" s="167" t="s">
        <v>227</v>
      </c>
      <c r="AG18" s="162" t="s">
        <v>230</v>
      </c>
      <c r="AH18" s="162" t="s">
        <v>230</v>
      </c>
      <c r="AI18" s="162" t="s">
        <v>230</v>
      </c>
    </row>
    <row r="19" spans="2:35" ht="7.5" customHeight="1" x14ac:dyDescent="0.2"/>
    <row r="20" spans="2:35" ht="39.75" customHeight="1" x14ac:dyDescent="0.2">
      <c r="C20" s="131" t="s">
        <v>133</v>
      </c>
      <c r="M20" s="123" t="s">
        <v>149</v>
      </c>
      <c r="N20" s="124" t="s">
        <v>150</v>
      </c>
    </row>
    <row r="21" spans="2:35" ht="30" customHeight="1" x14ac:dyDescent="0.2">
      <c r="B21" s="127" t="s">
        <v>128</v>
      </c>
      <c r="C21" s="133">
        <f>SUM(C17:I17)</f>
        <v>0</v>
      </c>
      <c r="L21" s="127" t="s">
        <v>128</v>
      </c>
      <c r="M21" s="133">
        <f>SUM(M17:P17)</f>
        <v>0</v>
      </c>
      <c r="N21" s="134">
        <f>SUM(Q17:T17)</f>
        <v>0</v>
      </c>
    </row>
    <row r="22" spans="2:35" ht="30" customHeight="1" x14ac:dyDescent="0.2">
      <c r="B22" s="128" t="s">
        <v>129</v>
      </c>
      <c r="C22" s="135">
        <f>SUM(C18:I18)</f>
        <v>0</v>
      </c>
      <c r="L22" s="128" t="s">
        <v>129</v>
      </c>
      <c r="M22" s="135">
        <f>SUM(M18:P18)</f>
        <v>0</v>
      </c>
      <c r="N22" s="136">
        <f>SUM(Q18:T18)</f>
        <v>0</v>
      </c>
    </row>
    <row r="24" spans="2:35" ht="30.75" customHeight="1" x14ac:dyDescent="0.2">
      <c r="B24" s="347" t="s">
        <v>151</v>
      </c>
      <c r="C24" s="348"/>
      <c r="D24" s="349"/>
      <c r="L24" s="347" t="s">
        <v>152</v>
      </c>
      <c r="M24" s="348"/>
      <c r="N24" s="34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2022-09-29T15:08:58Z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2022-09-29T15:08:58Z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94e5c5b6-c315-4a88-859e-217373b9dfc8</vt:lpwstr>
  </property>
  <property fmtid="{D5CDD505-2E9C-101B-9397-08002B2CF9AE}" pid="12" name="MSIP_Label_019c027e-33b7-45fc-a572-8ffa5d09ec36_ContentBits">
    <vt:lpwstr>2</vt:lpwstr>
  </property>
</Properties>
</file>